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125" windowHeight="12480" tabRatio="753"/>
  </bookViews>
  <sheets>
    <sheet name="ComprehensiveStrategic Finances" sheetId="104" r:id="rId1"/>
    <sheet name="Drop Down Options" sheetId="36" r:id="rId2"/>
  </sheets>
  <externalReferences>
    <externalReference r:id="rId3"/>
    <externalReference r:id="rId4"/>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0">'ComprehensiveStrategic Finances'!$8:$9</definedName>
    <definedName name="TypeofMeasure">'[1]All data'!$C$8:$C$11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1" i="104" l="1"/>
  <c r="B180" i="104"/>
  <c r="B179" i="104"/>
  <c r="B178" i="104"/>
  <c r="E177" i="104"/>
  <c r="B177" i="104"/>
  <c r="J176" i="104"/>
  <c r="B176" i="104"/>
  <c r="S172" i="104"/>
  <c r="S182" i="104" s="1"/>
  <c r="R172" i="104"/>
  <c r="R182" i="104" s="1"/>
  <c r="Q172" i="104"/>
  <c r="Q182" i="104" s="1"/>
  <c r="P172" i="104"/>
  <c r="P182" i="104" s="1"/>
  <c r="O172" i="104"/>
  <c r="O182" i="104" s="1"/>
  <c r="N172" i="104"/>
  <c r="N182" i="104" s="1"/>
  <c r="M172" i="104"/>
  <c r="M182" i="104" s="1"/>
  <c r="L172" i="104"/>
  <c r="L182" i="104" s="1"/>
  <c r="K172" i="104"/>
  <c r="K182" i="104" s="1"/>
  <c r="J172" i="104"/>
  <c r="J182" i="104" s="1"/>
  <c r="I172" i="104"/>
  <c r="I182" i="104" s="1"/>
  <c r="H172" i="104"/>
  <c r="H182" i="104" s="1"/>
  <c r="G172" i="104"/>
  <c r="G182" i="104" s="1"/>
  <c r="F172" i="104"/>
  <c r="F182" i="104" s="1"/>
  <c r="E172" i="104"/>
  <c r="E182" i="104" s="1"/>
  <c r="D172" i="104"/>
  <c r="D182" i="104" s="1"/>
  <c r="C171" i="104"/>
  <c r="S166" i="104"/>
  <c r="S181" i="104" s="1"/>
  <c r="R166" i="104"/>
  <c r="R181" i="104" s="1"/>
  <c r="Q166" i="104"/>
  <c r="Q181" i="104" s="1"/>
  <c r="P166" i="104"/>
  <c r="P181" i="104" s="1"/>
  <c r="N166" i="104"/>
  <c r="N181" i="104" s="1"/>
  <c r="M166" i="104"/>
  <c r="M181" i="104" s="1"/>
  <c r="L166" i="104"/>
  <c r="L181" i="104" s="1"/>
  <c r="K166" i="104"/>
  <c r="K181" i="104" s="1"/>
  <c r="J166" i="104"/>
  <c r="J181" i="104" s="1"/>
  <c r="I166" i="104"/>
  <c r="I181" i="104" s="1"/>
  <c r="H166" i="104"/>
  <c r="G166" i="104"/>
  <c r="G181" i="104" s="1"/>
  <c r="F166" i="104"/>
  <c r="F181" i="104" s="1"/>
  <c r="E166" i="104"/>
  <c r="E181" i="104" s="1"/>
  <c r="C165" i="104"/>
  <c r="C164" i="104"/>
  <c r="D163" i="104"/>
  <c r="C163" i="104" s="1"/>
  <c r="C162" i="104"/>
  <c r="C161" i="104"/>
  <c r="C160" i="104"/>
  <c r="D159" i="104"/>
  <c r="C159" i="104" s="1"/>
  <c r="C157" i="104"/>
  <c r="C156" i="104"/>
  <c r="O155" i="104"/>
  <c r="C155" i="104" s="1"/>
  <c r="C154" i="104"/>
  <c r="C153" i="104"/>
  <c r="O152" i="104"/>
  <c r="D152" i="104"/>
  <c r="C152" i="104" s="1"/>
  <c r="C151" i="104"/>
  <c r="C150" i="104"/>
  <c r="C149" i="104"/>
  <c r="C148" i="104"/>
  <c r="C147" i="104"/>
  <c r="O146" i="104"/>
  <c r="D146" i="104"/>
  <c r="D166" i="104" s="1"/>
  <c r="Q141" i="104"/>
  <c r="M141" i="104"/>
  <c r="S140" i="104"/>
  <c r="R140" i="104"/>
  <c r="Q140" i="104"/>
  <c r="P140" i="104"/>
  <c r="O140" i="104"/>
  <c r="N140" i="104"/>
  <c r="M140" i="104"/>
  <c r="L140" i="104"/>
  <c r="K140" i="104"/>
  <c r="J140" i="104"/>
  <c r="I140" i="104"/>
  <c r="H140" i="104"/>
  <c r="G140" i="104"/>
  <c r="F140" i="104"/>
  <c r="E140" i="104"/>
  <c r="D140" i="104"/>
  <c r="S139" i="104"/>
  <c r="R139" i="104"/>
  <c r="Q139" i="104"/>
  <c r="P139" i="104"/>
  <c r="O139" i="104"/>
  <c r="N139" i="104"/>
  <c r="M139" i="104"/>
  <c r="L139" i="104"/>
  <c r="K139" i="104"/>
  <c r="J139" i="104"/>
  <c r="I139" i="104"/>
  <c r="H139" i="104"/>
  <c r="G139" i="104"/>
  <c r="F139" i="104"/>
  <c r="E139" i="104"/>
  <c r="D139" i="104"/>
  <c r="M138" i="104"/>
  <c r="S135" i="104"/>
  <c r="R135" i="104"/>
  <c r="Q135" i="104"/>
  <c r="P135" i="104"/>
  <c r="O135" i="104"/>
  <c r="N135" i="104"/>
  <c r="M135" i="104"/>
  <c r="L135" i="104"/>
  <c r="K135" i="104"/>
  <c r="J135" i="104"/>
  <c r="I135" i="104"/>
  <c r="H135" i="104"/>
  <c r="G135" i="104"/>
  <c r="F135" i="104"/>
  <c r="E135" i="104"/>
  <c r="D135" i="104"/>
  <c r="M130" i="104"/>
  <c r="M142" i="104" s="1"/>
  <c r="D129" i="104"/>
  <c r="C129" i="104"/>
  <c r="S128" i="104"/>
  <c r="S130" i="104" s="1"/>
  <c r="R128" i="104"/>
  <c r="R130" i="104" s="1"/>
  <c r="Q128" i="104"/>
  <c r="Q130" i="104" s="1"/>
  <c r="Q142" i="104" s="1"/>
  <c r="P128" i="104"/>
  <c r="P130" i="104" s="1"/>
  <c r="P180" i="104" s="1"/>
  <c r="O128" i="104"/>
  <c r="O130" i="104" s="1"/>
  <c r="N128" i="104"/>
  <c r="N130" i="104" s="1"/>
  <c r="M128" i="104"/>
  <c r="L128" i="104"/>
  <c r="L130" i="104" s="1"/>
  <c r="L180" i="104" s="1"/>
  <c r="K128" i="104"/>
  <c r="K130" i="104" s="1"/>
  <c r="J128" i="104"/>
  <c r="J130" i="104" s="1"/>
  <c r="I128" i="104"/>
  <c r="I130" i="104" s="1"/>
  <c r="I142" i="104" s="1"/>
  <c r="H128" i="104"/>
  <c r="H130" i="104" s="1"/>
  <c r="H180" i="104" s="1"/>
  <c r="G128" i="104"/>
  <c r="G130" i="104" s="1"/>
  <c r="F128" i="104"/>
  <c r="F130" i="104" s="1"/>
  <c r="E128" i="104"/>
  <c r="E130" i="104" s="1"/>
  <c r="E142" i="104" s="1"/>
  <c r="D128" i="104"/>
  <c r="C127" i="104"/>
  <c r="C126" i="104"/>
  <c r="B125" i="104"/>
  <c r="S123" i="104"/>
  <c r="S141" i="104" s="1"/>
  <c r="R123" i="104"/>
  <c r="R141" i="104" s="1"/>
  <c r="Q123" i="104"/>
  <c r="Q179" i="104" s="1"/>
  <c r="P123" i="104"/>
  <c r="O123" i="104"/>
  <c r="O141" i="104" s="1"/>
  <c r="N123" i="104"/>
  <c r="N141" i="104" s="1"/>
  <c r="M123" i="104"/>
  <c r="M179" i="104" s="1"/>
  <c r="L123" i="104"/>
  <c r="K123" i="104"/>
  <c r="K141" i="104" s="1"/>
  <c r="J123" i="104"/>
  <c r="J141" i="104" s="1"/>
  <c r="I123" i="104"/>
  <c r="I179" i="104" s="1"/>
  <c r="H123" i="104"/>
  <c r="G123" i="104"/>
  <c r="G141" i="104" s="1"/>
  <c r="F123" i="104"/>
  <c r="F141" i="104" s="1"/>
  <c r="E123" i="104"/>
  <c r="E179" i="104" s="1"/>
  <c r="D123" i="104"/>
  <c r="B123" i="104"/>
  <c r="S122" i="104"/>
  <c r="R122" i="104"/>
  <c r="Q122" i="104"/>
  <c r="P122" i="104"/>
  <c r="O122" i="104"/>
  <c r="N122" i="104"/>
  <c r="M122" i="104"/>
  <c r="L122" i="104"/>
  <c r="K122" i="104"/>
  <c r="J122" i="104"/>
  <c r="I122" i="104"/>
  <c r="H122" i="104"/>
  <c r="G122" i="104"/>
  <c r="F122" i="104"/>
  <c r="E122" i="104"/>
  <c r="D122" i="104"/>
  <c r="B122" i="104"/>
  <c r="B121" i="104"/>
  <c r="R118" i="104"/>
  <c r="Q118" i="104"/>
  <c r="P118" i="104"/>
  <c r="N118" i="104"/>
  <c r="I118" i="104"/>
  <c r="H118" i="104"/>
  <c r="P116" i="104"/>
  <c r="C116" i="104" s="1"/>
  <c r="O115" i="104"/>
  <c r="M115" i="104"/>
  <c r="L115" i="104"/>
  <c r="J115" i="104"/>
  <c r="G115" i="104"/>
  <c r="F115" i="104"/>
  <c r="P114" i="104"/>
  <c r="C114" i="104" s="1"/>
  <c r="S111" i="104"/>
  <c r="R111" i="104"/>
  <c r="Q111" i="104"/>
  <c r="P111" i="104"/>
  <c r="O111" i="104"/>
  <c r="N111" i="104"/>
  <c r="M111" i="104"/>
  <c r="L111" i="104"/>
  <c r="K111" i="104"/>
  <c r="J111" i="104"/>
  <c r="I111" i="104"/>
  <c r="H111" i="104"/>
  <c r="G111" i="104"/>
  <c r="F111" i="104"/>
  <c r="E111" i="104"/>
  <c r="D111" i="104"/>
  <c r="S110" i="104"/>
  <c r="R110" i="104"/>
  <c r="Q110" i="104"/>
  <c r="P110" i="104"/>
  <c r="O110" i="104"/>
  <c r="N110" i="104"/>
  <c r="M110" i="104"/>
  <c r="L110" i="104"/>
  <c r="K110" i="104"/>
  <c r="J110" i="104"/>
  <c r="I110" i="104"/>
  <c r="H110" i="104"/>
  <c r="G110" i="104"/>
  <c r="F110" i="104"/>
  <c r="E110" i="104"/>
  <c r="D110" i="104"/>
  <c r="P107" i="104"/>
  <c r="D107" i="104"/>
  <c r="C107" i="104"/>
  <c r="S104" i="104"/>
  <c r="R104" i="104"/>
  <c r="Q104" i="104"/>
  <c r="P104" i="104"/>
  <c r="O104" i="104"/>
  <c r="N104" i="104"/>
  <c r="M104" i="104"/>
  <c r="L104" i="104"/>
  <c r="K104" i="104"/>
  <c r="J104" i="104"/>
  <c r="I104" i="104"/>
  <c r="H104" i="104"/>
  <c r="G104" i="104"/>
  <c r="F104" i="104"/>
  <c r="E104" i="104"/>
  <c r="D104" i="104"/>
  <c r="S103" i="104"/>
  <c r="R103" i="104"/>
  <c r="Q103" i="104"/>
  <c r="P103" i="104"/>
  <c r="O103" i="104"/>
  <c r="N103" i="104"/>
  <c r="M103" i="104"/>
  <c r="L103" i="104"/>
  <c r="K103" i="104"/>
  <c r="J103" i="104"/>
  <c r="I103" i="104"/>
  <c r="H103" i="104"/>
  <c r="G103" i="104"/>
  <c r="F103" i="104"/>
  <c r="E103" i="104"/>
  <c r="D103" i="104"/>
  <c r="S102" i="104"/>
  <c r="R102" i="104"/>
  <c r="Q102" i="104"/>
  <c r="P102" i="104"/>
  <c r="O102" i="104"/>
  <c r="N102" i="104"/>
  <c r="M102" i="104"/>
  <c r="L102" i="104"/>
  <c r="K102" i="104"/>
  <c r="J102" i="104"/>
  <c r="I102" i="104"/>
  <c r="H102" i="104"/>
  <c r="G102" i="104"/>
  <c r="F102" i="104"/>
  <c r="E102" i="104"/>
  <c r="D102" i="104"/>
  <c r="S101" i="104"/>
  <c r="S178" i="104" s="1"/>
  <c r="R101" i="104"/>
  <c r="R178" i="104" s="1"/>
  <c r="Q101" i="104"/>
  <c r="Q178" i="104" s="1"/>
  <c r="P101" i="104"/>
  <c r="P178" i="104" s="1"/>
  <c r="O101" i="104"/>
  <c r="O178" i="104" s="1"/>
  <c r="N101" i="104"/>
  <c r="N178" i="104" s="1"/>
  <c r="M101" i="104"/>
  <c r="M178" i="104" s="1"/>
  <c r="L101" i="104"/>
  <c r="L178" i="104" s="1"/>
  <c r="K101" i="104"/>
  <c r="K178" i="104" s="1"/>
  <c r="J101" i="104"/>
  <c r="J178" i="104" s="1"/>
  <c r="I101" i="104"/>
  <c r="I178" i="104" s="1"/>
  <c r="H101" i="104"/>
  <c r="H178" i="104" s="1"/>
  <c r="G101" i="104"/>
  <c r="G178" i="104" s="1"/>
  <c r="F101" i="104"/>
  <c r="F178" i="104" s="1"/>
  <c r="E101" i="104"/>
  <c r="E178" i="104" s="1"/>
  <c r="D101" i="104"/>
  <c r="D178" i="104" s="1"/>
  <c r="S100" i="104"/>
  <c r="S177" i="104" s="1"/>
  <c r="R100" i="104"/>
  <c r="R177" i="104" s="1"/>
  <c r="Q100" i="104"/>
  <c r="Q177" i="104" s="1"/>
  <c r="P100" i="104"/>
  <c r="P177" i="104" s="1"/>
  <c r="O100" i="104"/>
  <c r="O177" i="104" s="1"/>
  <c r="N100" i="104"/>
  <c r="N177" i="104" s="1"/>
  <c r="M100" i="104"/>
  <c r="M177" i="104" s="1"/>
  <c r="L100" i="104"/>
  <c r="L177" i="104" s="1"/>
  <c r="K100" i="104"/>
  <c r="K177" i="104" s="1"/>
  <c r="J100" i="104"/>
  <c r="J177" i="104" s="1"/>
  <c r="I100" i="104"/>
  <c r="I177" i="104" s="1"/>
  <c r="H100" i="104"/>
  <c r="H177" i="104" s="1"/>
  <c r="G100" i="104"/>
  <c r="G177" i="104" s="1"/>
  <c r="F100" i="104"/>
  <c r="F177" i="104" s="1"/>
  <c r="E100" i="104"/>
  <c r="D100" i="104"/>
  <c r="D177" i="104" s="1"/>
  <c r="S99" i="104"/>
  <c r="S176" i="104" s="1"/>
  <c r="R99" i="104"/>
  <c r="R138" i="104" s="1"/>
  <c r="Q99" i="104"/>
  <c r="Q176" i="104" s="1"/>
  <c r="P99" i="104"/>
  <c r="O99" i="104"/>
  <c r="O176" i="104" s="1"/>
  <c r="N99" i="104"/>
  <c r="N138" i="104" s="1"/>
  <c r="M99" i="104"/>
  <c r="M176" i="104" s="1"/>
  <c r="L99" i="104"/>
  <c r="K99" i="104"/>
  <c r="K176" i="104" s="1"/>
  <c r="J99" i="104"/>
  <c r="J138" i="104" s="1"/>
  <c r="I99" i="104"/>
  <c r="I176" i="104" s="1"/>
  <c r="H99" i="104"/>
  <c r="G99" i="104"/>
  <c r="G176" i="104" s="1"/>
  <c r="F99" i="104"/>
  <c r="F138" i="104" s="1"/>
  <c r="E99" i="104"/>
  <c r="E176" i="104" s="1"/>
  <c r="D99" i="104"/>
  <c r="J91" i="104"/>
  <c r="F91" i="104"/>
  <c r="B90" i="104"/>
  <c r="S89" i="104"/>
  <c r="R89" i="104"/>
  <c r="Q89" i="104"/>
  <c r="P89" i="104"/>
  <c r="O89" i="104"/>
  <c r="N89" i="104"/>
  <c r="M89" i="104"/>
  <c r="L89" i="104"/>
  <c r="K89" i="104"/>
  <c r="J89" i="104"/>
  <c r="I89" i="104"/>
  <c r="H89" i="104"/>
  <c r="G89" i="104"/>
  <c r="F89" i="104"/>
  <c r="E89" i="104"/>
  <c r="D89" i="104"/>
  <c r="S88" i="104"/>
  <c r="R88" i="104"/>
  <c r="Q88" i="104"/>
  <c r="P88" i="104"/>
  <c r="O88" i="104"/>
  <c r="N88" i="104"/>
  <c r="M88" i="104"/>
  <c r="L88" i="104"/>
  <c r="K88" i="104"/>
  <c r="J88" i="104"/>
  <c r="I88" i="104"/>
  <c r="H88" i="104"/>
  <c r="G88" i="104"/>
  <c r="F88" i="104"/>
  <c r="E88" i="104"/>
  <c r="D88" i="104"/>
  <c r="S87" i="104"/>
  <c r="R87" i="104"/>
  <c r="Q87" i="104"/>
  <c r="P87" i="104"/>
  <c r="O87" i="104"/>
  <c r="N87" i="104"/>
  <c r="M87" i="104"/>
  <c r="L87" i="104"/>
  <c r="K87" i="104"/>
  <c r="J87" i="104"/>
  <c r="I87" i="104"/>
  <c r="H87" i="104"/>
  <c r="G87" i="104"/>
  <c r="F87" i="104"/>
  <c r="E87" i="104"/>
  <c r="D87" i="104"/>
  <c r="S86" i="104"/>
  <c r="R86" i="104"/>
  <c r="Q86" i="104"/>
  <c r="P86" i="104"/>
  <c r="O86" i="104"/>
  <c r="N86" i="104"/>
  <c r="M86" i="104"/>
  <c r="L86" i="104"/>
  <c r="K86" i="104"/>
  <c r="J86" i="104"/>
  <c r="I86" i="104"/>
  <c r="H86" i="104"/>
  <c r="G86" i="104"/>
  <c r="F86" i="104"/>
  <c r="E86" i="104"/>
  <c r="D86" i="104"/>
  <c r="S82" i="104"/>
  <c r="S92" i="104" s="1"/>
  <c r="R82" i="104"/>
  <c r="R92" i="104" s="1"/>
  <c r="Q82" i="104"/>
  <c r="Q92" i="104" s="1"/>
  <c r="P82" i="104"/>
  <c r="P92" i="104" s="1"/>
  <c r="O82" i="104"/>
  <c r="O92" i="104" s="1"/>
  <c r="N82" i="104"/>
  <c r="N92" i="104" s="1"/>
  <c r="M82" i="104"/>
  <c r="M92" i="104" s="1"/>
  <c r="L82" i="104"/>
  <c r="L92" i="104" s="1"/>
  <c r="K82" i="104"/>
  <c r="K92" i="104" s="1"/>
  <c r="J82" i="104"/>
  <c r="J92" i="104" s="1"/>
  <c r="I82" i="104"/>
  <c r="I92" i="104" s="1"/>
  <c r="H82" i="104"/>
  <c r="H92" i="104" s="1"/>
  <c r="G82" i="104"/>
  <c r="G92" i="104" s="1"/>
  <c r="F82" i="104"/>
  <c r="F92" i="104" s="1"/>
  <c r="E82" i="104"/>
  <c r="E92" i="104" s="1"/>
  <c r="D82" i="104"/>
  <c r="D92" i="104" s="1"/>
  <c r="C81" i="104"/>
  <c r="S76" i="104"/>
  <c r="S91" i="104" s="1"/>
  <c r="R76" i="104"/>
  <c r="R91" i="104" s="1"/>
  <c r="Q76" i="104"/>
  <c r="Q91" i="104" s="1"/>
  <c r="P76" i="104"/>
  <c r="P91" i="104" s="1"/>
  <c r="N76" i="104"/>
  <c r="N91" i="104" s="1"/>
  <c r="M76" i="104"/>
  <c r="M91" i="104" s="1"/>
  <c r="L76" i="104"/>
  <c r="L91" i="104" s="1"/>
  <c r="K76" i="104"/>
  <c r="K91" i="104" s="1"/>
  <c r="J76" i="104"/>
  <c r="I76" i="104"/>
  <c r="I91" i="104" s="1"/>
  <c r="H76" i="104"/>
  <c r="H91" i="104" s="1"/>
  <c r="G76" i="104"/>
  <c r="G91" i="104" s="1"/>
  <c r="F76" i="104"/>
  <c r="E76" i="104"/>
  <c r="E91" i="104" s="1"/>
  <c r="C75" i="104"/>
  <c r="C74" i="104"/>
  <c r="D73" i="104"/>
  <c r="C73" i="104"/>
  <c r="C72" i="104"/>
  <c r="C71" i="104"/>
  <c r="C70" i="104"/>
  <c r="D69" i="104"/>
  <c r="C69" i="104" s="1"/>
  <c r="C67" i="104"/>
  <c r="C66" i="104"/>
  <c r="O65" i="104"/>
  <c r="C65" i="104" s="1"/>
  <c r="C64" i="104"/>
  <c r="C63" i="104"/>
  <c r="O62" i="104"/>
  <c r="D62" i="104"/>
  <c r="C61" i="104"/>
  <c r="C60" i="104"/>
  <c r="C59" i="104"/>
  <c r="C58" i="104"/>
  <c r="C57" i="104"/>
  <c r="O56" i="104"/>
  <c r="D56" i="104"/>
  <c r="D76" i="104" s="1"/>
  <c r="D91" i="104" s="1"/>
  <c r="S51" i="104"/>
  <c r="R51" i="104"/>
  <c r="Q51" i="104"/>
  <c r="P51" i="104"/>
  <c r="O51" i="104"/>
  <c r="N51" i="104"/>
  <c r="M51" i="104"/>
  <c r="L51" i="104"/>
  <c r="K51" i="104"/>
  <c r="J51" i="104"/>
  <c r="I51" i="104"/>
  <c r="H51" i="104"/>
  <c r="G51" i="104"/>
  <c r="F51" i="104"/>
  <c r="E51" i="104"/>
  <c r="D51" i="104"/>
  <c r="S48" i="104"/>
  <c r="R48" i="104"/>
  <c r="Q48" i="104"/>
  <c r="P48" i="104"/>
  <c r="O48" i="104"/>
  <c r="N48" i="104"/>
  <c r="M48" i="104"/>
  <c r="L48" i="104"/>
  <c r="K48" i="104"/>
  <c r="J48" i="104"/>
  <c r="I48" i="104"/>
  <c r="H48" i="104"/>
  <c r="G48" i="104"/>
  <c r="F48" i="104"/>
  <c r="E48" i="104"/>
  <c r="D48" i="104"/>
  <c r="S40" i="104"/>
  <c r="S52" i="104" s="1"/>
  <c r="O40" i="104"/>
  <c r="O52" i="104" s="1"/>
  <c r="L40" i="104"/>
  <c r="L90" i="104" s="1"/>
  <c r="L93" i="104" s="1"/>
  <c r="K40" i="104"/>
  <c r="K52" i="104" s="1"/>
  <c r="G40" i="104"/>
  <c r="G52" i="104" s="1"/>
  <c r="D40" i="104"/>
  <c r="D90" i="104" s="1"/>
  <c r="D93" i="104" s="1"/>
  <c r="D39" i="104"/>
  <c r="C39" i="104" s="1"/>
  <c r="S38" i="104"/>
  <c r="R38" i="104"/>
  <c r="R40" i="104" s="1"/>
  <c r="R90" i="104" s="1"/>
  <c r="Q38" i="104"/>
  <c r="Q40" i="104" s="1"/>
  <c r="P38" i="104"/>
  <c r="P40" i="104" s="1"/>
  <c r="P90" i="104" s="1"/>
  <c r="P93" i="104" s="1"/>
  <c r="O38" i="104"/>
  <c r="N38" i="104"/>
  <c r="N40" i="104" s="1"/>
  <c r="N90" i="104" s="1"/>
  <c r="M38" i="104"/>
  <c r="M40" i="104" s="1"/>
  <c r="L38" i="104"/>
  <c r="K38" i="104"/>
  <c r="J38" i="104"/>
  <c r="J40" i="104" s="1"/>
  <c r="J90" i="104" s="1"/>
  <c r="J93" i="104" s="1"/>
  <c r="I38" i="104"/>
  <c r="I40" i="104" s="1"/>
  <c r="H38" i="104"/>
  <c r="H40" i="104" s="1"/>
  <c r="H90" i="104" s="1"/>
  <c r="H93" i="104" s="1"/>
  <c r="G38" i="104"/>
  <c r="F38" i="104"/>
  <c r="E38" i="104"/>
  <c r="E40" i="104" s="1"/>
  <c r="D38" i="104"/>
  <c r="C37" i="104"/>
  <c r="C36" i="104"/>
  <c r="P26" i="104"/>
  <c r="C26" i="104" s="1"/>
  <c r="O25" i="104"/>
  <c r="M25" i="104"/>
  <c r="L25" i="104"/>
  <c r="J25" i="104"/>
  <c r="G25" i="104"/>
  <c r="F25" i="104"/>
  <c r="C24" i="104"/>
  <c r="P17" i="104"/>
  <c r="C17" i="104"/>
  <c r="L183" i="104" l="1"/>
  <c r="N93" i="104"/>
  <c r="Q138" i="104"/>
  <c r="O166" i="104"/>
  <c r="O181" i="104" s="1"/>
  <c r="C172" i="104"/>
  <c r="C182" i="104" s="1"/>
  <c r="N176" i="104"/>
  <c r="O179" i="104"/>
  <c r="P183" i="104"/>
  <c r="C166" i="104"/>
  <c r="C181" i="104" s="1"/>
  <c r="R93" i="104"/>
  <c r="P25" i="104"/>
  <c r="C25" i="104" s="1"/>
  <c r="K90" i="104"/>
  <c r="K93" i="104" s="1"/>
  <c r="E138" i="104"/>
  <c r="E141" i="104"/>
  <c r="H142" i="104"/>
  <c r="R176" i="104"/>
  <c r="S179" i="104"/>
  <c r="K179" i="104"/>
  <c r="O76" i="104"/>
  <c r="O91" i="104" s="1"/>
  <c r="S90" i="104"/>
  <c r="S93" i="104" s="1"/>
  <c r="I138" i="104"/>
  <c r="I141" i="104"/>
  <c r="C146" i="104"/>
  <c r="F176" i="104"/>
  <c r="G179" i="104"/>
  <c r="C38" i="104"/>
  <c r="F40" i="104"/>
  <c r="K142" i="104"/>
  <c r="K180" i="104"/>
  <c r="K183" i="104" s="1"/>
  <c r="D138" i="104"/>
  <c r="D176" i="104"/>
  <c r="E52" i="104"/>
  <c r="E90" i="104"/>
  <c r="E93" i="104" s="1"/>
  <c r="I52" i="104"/>
  <c r="I90" i="104"/>
  <c r="I93" i="104" s="1"/>
  <c r="M52" i="104"/>
  <c r="M90" i="104"/>
  <c r="M93" i="104" s="1"/>
  <c r="Q52" i="104"/>
  <c r="Q90" i="104"/>
  <c r="Q93" i="104" s="1"/>
  <c r="R52" i="104"/>
  <c r="C62" i="104"/>
  <c r="O90" i="104"/>
  <c r="O93" i="104" s="1"/>
  <c r="P115" i="104"/>
  <c r="F180" i="104"/>
  <c r="F183" i="104" s="1"/>
  <c r="F142" i="104"/>
  <c r="J180" i="104"/>
  <c r="J183" i="104" s="1"/>
  <c r="J142" i="104"/>
  <c r="N180" i="104"/>
  <c r="N183" i="104" s="1"/>
  <c r="N142" i="104"/>
  <c r="R180" i="104"/>
  <c r="R183" i="104" s="1"/>
  <c r="R142" i="104"/>
  <c r="E180" i="104"/>
  <c r="E183" i="104" s="1"/>
  <c r="D181" i="104"/>
  <c r="G142" i="104"/>
  <c r="G180" i="104"/>
  <c r="G183" i="104" s="1"/>
  <c r="S142" i="104"/>
  <c r="S180" i="104"/>
  <c r="S183" i="104" s="1"/>
  <c r="I180" i="104"/>
  <c r="I183" i="104" s="1"/>
  <c r="G90" i="104"/>
  <c r="G93" i="104" s="1"/>
  <c r="P138" i="104"/>
  <c r="P176" i="104"/>
  <c r="C115" i="104"/>
  <c r="D130" i="104"/>
  <c r="C128" i="104"/>
  <c r="H183" i="104"/>
  <c r="L142" i="104"/>
  <c r="M180" i="104"/>
  <c r="M183" i="104" s="1"/>
  <c r="O142" i="104"/>
  <c r="O180" i="104"/>
  <c r="O183" i="104" s="1"/>
  <c r="J52" i="104"/>
  <c r="H138" i="104"/>
  <c r="H176" i="104"/>
  <c r="L138" i="104"/>
  <c r="L176" i="104"/>
  <c r="N52" i="104"/>
  <c r="C76" i="104"/>
  <c r="C91" i="104" s="1"/>
  <c r="D179" i="104"/>
  <c r="D141" i="104"/>
  <c r="H179" i="104"/>
  <c r="H141" i="104"/>
  <c r="L179" i="104"/>
  <c r="L141" i="104"/>
  <c r="P179" i="104"/>
  <c r="P141" i="104"/>
  <c r="P142" i="104"/>
  <c r="Q180" i="104"/>
  <c r="Q183" i="104" s="1"/>
  <c r="D52" i="104"/>
  <c r="H52" i="104"/>
  <c r="L52" i="104"/>
  <c r="P52" i="104"/>
  <c r="C56" i="104"/>
  <c r="C82" i="104"/>
  <c r="C92" i="104" s="1"/>
  <c r="G138" i="104"/>
  <c r="K138" i="104"/>
  <c r="O138" i="104"/>
  <c r="S138" i="104"/>
  <c r="F179" i="104"/>
  <c r="J179" i="104"/>
  <c r="N179" i="104"/>
  <c r="R179" i="104"/>
  <c r="F90" i="104" l="1"/>
  <c r="F93" i="104" s="1"/>
  <c r="C93" i="104" s="1"/>
  <c r="F52" i="104"/>
  <c r="D180" i="104"/>
  <c r="D183" i="104" s="1"/>
  <c r="C130" i="104"/>
  <c r="D142" i="104"/>
  <c r="C40" i="104"/>
  <c r="C52" i="104" l="1"/>
  <c r="C90" i="104"/>
  <c r="C142" i="104"/>
  <c r="C180" i="104"/>
  <c r="C183" i="104" s="1"/>
</calcChain>
</file>

<file path=xl/sharedStrings.xml><?xml version="1.0" encoding="utf-8"?>
<sst xmlns="http://schemas.openxmlformats.org/spreadsheetml/2006/main" count="602" uniqueCount="324">
  <si>
    <t>Agency Responding</t>
  </si>
  <si>
    <t>Date of Submission</t>
  </si>
  <si>
    <t>Outcome Measure</t>
  </si>
  <si>
    <t>Efficiency Measure</t>
  </si>
  <si>
    <t>Output Measure</t>
  </si>
  <si>
    <t>Agency Selected</t>
  </si>
  <si>
    <t>State</t>
  </si>
  <si>
    <t>Federal</t>
  </si>
  <si>
    <t>Input/Activity Measure</t>
  </si>
  <si>
    <t>Yes</t>
  </si>
  <si>
    <t>No</t>
  </si>
  <si>
    <t>Jurisdiction</t>
  </si>
  <si>
    <t>Type of Law</t>
  </si>
  <si>
    <t xml:space="preserve">Recurring or one-time? </t>
  </si>
  <si>
    <t>Amounts appropriated, and amounts authorized, to the agency for 2015-16 that were not spent AND the agency can spend in 2016-17</t>
  </si>
  <si>
    <t>Line #</t>
  </si>
  <si>
    <t>Total</t>
  </si>
  <si>
    <t>Amounts appropriated, and amounts authorized, to the agency for 2016-17 that were not spent AND the agency can spend in 2017-18</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</si>
  <si>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</si>
  <si>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</si>
  <si>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</si>
  <si>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</si>
  <si>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</si>
  <si>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</si>
  <si>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</si>
  <si>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</si>
  <si>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</si>
  <si>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</si>
  <si>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</si>
  <si>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</si>
  <si>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</si>
  <si>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</si>
  <si>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</si>
  <si>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</si>
  <si>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</si>
  <si>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</si>
  <si>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</si>
  <si>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</si>
  <si>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</si>
  <si>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</si>
  <si>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</si>
  <si>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</si>
  <si>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</si>
  <si>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</si>
  <si>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</si>
  <si>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</si>
  <si>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</si>
  <si>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</si>
  <si>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</si>
  <si>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</si>
  <si>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</si>
  <si>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</si>
  <si>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</si>
  <si>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</si>
  <si>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</si>
  <si>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</si>
  <si>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</si>
  <si>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</si>
  <si>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</si>
  <si>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</si>
  <si>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</si>
  <si>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</si>
  <si>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</si>
  <si>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</si>
  <si>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</si>
  <si>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</si>
  <si>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</si>
  <si>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</si>
  <si>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</si>
  <si>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</si>
  <si>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</si>
  <si>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</si>
  <si>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</si>
  <si>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</si>
  <si>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</si>
  <si>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</si>
  <si>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</si>
  <si>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</si>
  <si>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</si>
  <si>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</si>
  <si>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</si>
  <si>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</si>
  <si>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</si>
  <si>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</si>
  <si>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</si>
  <si>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</si>
  <si>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</si>
  <si>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</si>
  <si>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</si>
  <si>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</si>
  <si>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</si>
  <si>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</si>
  <si>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</si>
  <si>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</si>
  <si>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</si>
  <si>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</si>
  <si>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SCEIS Fund # (Expendable Level - 8 digit) (full set of financials available for each through SCEIS); same Fund may be in multiple columns if multiple funding sources are deposited into it</t>
  </si>
  <si>
    <t>SCEIS Fund Description</t>
  </si>
  <si>
    <t>Source of Funds</t>
  </si>
  <si>
    <t>Total not toward Strategic Plan in 2016-17</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</si>
  <si>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</si>
  <si>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</si>
  <si>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</si>
  <si>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</si>
  <si>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</si>
  <si>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</si>
  <si>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</si>
  <si>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</si>
  <si>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</si>
  <si>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</si>
  <si>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</si>
  <si>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</si>
  <si>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</si>
  <si>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</si>
  <si>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</si>
  <si>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</si>
  <si>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</si>
  <si>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</si>
  <si>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</si>
  <si>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</si>
  <si>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</si>
  <si>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</si>
  <si>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</si>
  <si>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</si>
  <si>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</si>
  <si>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</si>
  <si>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</si>
  <si>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</si>
  <si>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</si>
  <si>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</si>
  <si>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</si>
  <si>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</si>
  <si>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</si>
  <si>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</si>
  <si>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</si>
  <si>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</si>
  <si>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</si>
  <si>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</si>
  <si>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</si>
  <si>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</si>
  <si>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</si>
  <si>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</si>
  <si>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</si>
  <si>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</si>
  <si>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</si>
  <si>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</si>
  <si>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</si>
  <si>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</si>
  <si>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</si>
  <si>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</si>
  <si>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</si>
  <si>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</si>
  <si>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</si>
  <si>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</si>
  <si>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</si>
  <si>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</si>
  <si>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</si>
  <si>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</si>
  <si>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</si>
  <si>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</si>
  <si>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</si>
  <si>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</si>
  <si>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</si>
  <si>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</si>
  <si>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</si>
  <si>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</si>
  <si>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</si>
  <si>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</si>
  <si>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</si>
  <si>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</si>
  <si>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</si>
  <si>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</si>
  <si>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</si>
  <si>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</si>
  <si>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</si>
  <si>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</si>
  <si>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</si>
  <si>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</si>
  <si>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</si>
  <si>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</si>
  <si>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</si>
  <si>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</si>
  <si>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</si>
  <si>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</si>
  <si>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</si>
  <si>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</si>
  <si>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</si>
  <si>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</si>
  <si>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</si>
  <si>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</si>
  <si>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</si>
  <si>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</si>
  <si>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</si>
  <si>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</si>
  <si>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</si>
  <si>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</si>
  <si>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</si>
  <si>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</si>
  <si>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</si>
  <si>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</si>
  <si>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</si>
  <si>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</si>
  <si>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</si>
  <si>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t xml:space="preserve">Goal 1 - Ensure the Effective Legal Representation of South Carolina Citizens eligible for Indigent Defense Services </t>
  </si>
  <si>
    <t xml:space="preserve">Strategy 1.1 - Enhance the Circuit Public Defender System </t>
  </si>
  <si>
    <t>Objective 1.1.1 - Provide effective administration for the Circuit Public Defender offices and for the appointment of counsel for all qualified indigent defendants in SC trial courts &amp; Family Court</t>
  </si>
  <si>
    <t>Strategy 1.2 - Maintain the Appellate Defense System</t>
  </si>
  <si>
    <t>Objective 1.2.1 - Provide effective administration for the Appellate Defense System for all indigent defendants in the SC trial courts</t>
  </si>
  <si>
    <t>Objective 1.2.2 - Ensure judicious submission of Direct Appeal or Post Conviction Relief Briefs within the time limits established by the SC Supreme Court</t>
  </si>
  <si>
    <t>Strategy 1.3 - Ensure Quality Representation in Capital Death Cases</t>
  </si>
  <si>
    <t>Objective 1.3.1 - Provide effective administration for the Capital Defense System for all indigent defendants in the SC trial courts</t>
  </si>
  <si>
    <t xml:space="preserve">Objective 1.3.2 - Require all Capital Trial Division Attorney's be certified South Carolina Supreme Court Death Penalty Qualified </t>
  </si>
  <si>
    <t>Goal 2 - Enhance Training and Professional Development of South Carolina Public Defenders and Staff</t>
  </si>
  <si>
    <t>Strategy 2.1 - Provide mandatory training program for all new Public Defenders and contract attorneys</t>
  </si>
  <si>
    <t>Objective 2.1.1 - Increase accessibility to PD101, PD 102 and PD 103 Training Classes.</t>
  </si>
  <si>
    <t>Objective 2.1.2 - Conduct Topic Specific Training to all Pubic Defenders and Contract Attorneys</t>
  </si>
  <si>
    <t>Objective 2.1.3 - Implement online training for all Public Defenders in the Indigent Defense System</t>
  </si>
  <si>
    <t>Strategy 2.2 - Enhance Mentoring Programs in Circuit Public Defender Offices</t>
  </si>
  <si>
    <t xml:space="preserve">Objective 2.2.1 - Expand  Mentoring programs to all 16 Public Defender Circuits </t>
  </si>
  <si>
    <t>Objective 2.2.2 - Provide Mentoring opportunities to newly hired PD in Family and Summary Courts</t>
  </si>
  <si>
    <t>Commission on Indigent Defense</t>
  </si>
  <si>
    <t>Objective 1.1.5 - Begin Analysis of Interface of the Circuit Public Defender Offices into the Judicial Department's Case Management System (CMS)</t>
  </si>
  <si>
    <t>Objective 1.1.4 - Monitor the Rule 608 Contract System to provide effective representation for parents and other parties in family court matters and to control fees and expenses</t>
  </si>
  <si>
    <t>Objective 1.1.3 - Increase the number of Investigators in each Circuit</t>
  </si>
  <si>
    <t>Objective 1.1.2 - Increase the number of Public Defenders in each Circuit to Reduce the number of cases handled by each Public Defender to ensure efficient Representation of indigent defendants in all SC trial courts</t>
  </si>
  <si>
    <t>Administration</t>
  </si>
  <si>
    <t>Division of Appellate Defense</t>
  </si>
  <si>
    <t>Source #5</t>
  </si>
  <si>
    <t>Source #6</t>
  </si>
  <si>
    <t>Source #7</t>
  </si>
  <si>
    <t>Source #8</t>
  </si>
  <si>
    <t>Source #9</t>
  </si>
  <si>
    <t>Source #10</t>
  </si>
  <si>
    <t>Source #11</t>
  </si>
  <si>
    <t>Source #12</t>
  </si>
  <si>
    <t>General Fund Appropriations</t>
  </si>
  <si>
    <t>2016-17 Appropriations &amp; Authorizations to agency (start of year)</t>
  </si>
  <si>
    <t>2016-17 Appropriations &amp; Authorizations to agency (during the year)</t>
  </si>
  <si>
    <t>2017-18 Appropriations &amp; Authorizations to agency (start of year)</t>
  </si>
  <si>
    <t>2017-18 Appropriations &amp; Authorizations to agency (during the year) (BUDGETED)</t>
  </si>
  <si>
    <t>Administration, Division of Appellate Defense, Office of Circuit Public Defenders</t>
  </si>
  <si>
    <t>General Funds</t>
  </si>
  <si>
    <t>General Fund (Supplemental Appropriations)</t>
  </si>
  <si>
    <t>Special Revenue (Capital Reserve Funds)</t>
  </si>
  <si>
    <t>Capital Reserve Fund</t>
  </si>
  <si>
    <t>Family &amp; Circuit Court Filing Fee</t>
  </si>
  <si>
    <t>Operating Revenue</t>
  </si>
  <si>
    <t>Traffic Education Program Fee (Magistrate Court)</t>
  </si>
  <si>
    <t>Traffic Education Program Fee (Municipal Court)</t>
  </si>
  <si>
    <t>Civil Action Application Fee</t>
  </si>
  <si>
    <t>Defense of Indigents Civil Action</t>
  </si>
  <si>
    <t>Public Defender Application Fee</t>
  </si>
  <si>
    <t>Indigent Defense</t>
  </si>
  <si>
    <t>Source #13</t>
  </si>
  <si>
    <t>Source #14</t>
  </si>
  <si>
    <t>Source #15</t>
  </si>
  <si>
    <t>Source #16</t>
  </si>
  <si>
    <t>Additional Notes:</t>
  </si>
  <si>
    <t>Federal Grant</t>
  </si>
  <si>
    <t>Federal Grants</t>
  </si>
  <si>
    <t>The Grants are with the Richland County Public Defenders Office and only flow-through The Commission on Indigent Defense because the grants require a state agency as the grant recipient.</t>
  </si>
  <si>
    <t>Fees are collected by the Clerk of Courts Office and submitted to the State Treasurer's Office on a monthly bases for disbursement to our agency.</t>
  </si>
  <si>
    <t>Donations</t>
  </si>
  <si>
    <t>Information Technology and Security Infrastructure is Proviso 118.14 of the FY2015-16 Appropriations Act.</t>
  </si>
  <si>
    <t>Budget Proviso 61.10 authorized the agency to accept, expend and carry-forward donations.</t>
  </si>
  <si>
    <t>SCEIS</t>
  </si>
  <si>
    <t>Technology for Docket Management, Electronic Filing and Case Management was CRF for FY2011-12.</t>
  </si>
  <si>
    <t>9801.500000X000</t>
  </si>
  <si>
    <t>9803.110000.000</t>
  </si>
  <si>
    <t>0100.010000.000; 0100.190000X000; 0501.000000.000; 10000.010000.000; 1000.100000X000; 1000.150000X000; 1000.160000X000;  9500.050000.000;</t>
  </si>
  <si>
    <t>I. Administration;  I.E. Rule 608 Appointment Fund;  II. Division of Appellate Defense;   III. Office of Circuit Public Defender;  III. A. Defense of Indigents/Per Capita; III.B. DUI Defense of Indigents;  III.C. Criminal Domestic Violence; V. Employee Benefits.</t>
  </si>
  <si>
    <t xml:space="preserve"> Office of Circuit Public Defenders</t>
  </si>
  <si>
    <t>The totals above include Family &amp; Circuit Filing Fee and Conviction Surcharge.</t>
  </si>
  <si>
    <t>The totals above include Traffic Education Program Fees for both Magistrate and Municipal Courts.</t>
  </si>
  <si>
    <t xml:space="preserve">The totals above include Civil Action Application Fee and Investment earnings. </t>
  </si>
  <si>
    <t>Agency wide</t>
  </si>
  <si>
    <t xml:space="preserve">Administration and  Office of Circuit Public Defenders, </t>
  </si>
  <si>
    <t>I. Administration</t>
  </si>
  <si>
    <t>0501.000000.000</t>
  </si>
  <si>
    <t xml:space="preserve"> II. Division of Appellate Defense</t>
  </si>
  <si>
    <t>1000.100000X000</t>
  </si>
  <si>
    <t>0105.200000X000</t>
  </si>
  <si>
    <t>0100.050000X000; 0100.070000X00; 1000.100000X000</t>
  </si>
  <si>
    <t>I.A. Death Penalty Trial Fund; I.B. Conflict Fund; III.A. Defense of Indigents/Per Capita</t>
  </si>
  <si>
    <t>III.A. Defense of Indigents/Per Capita</t>
  </si>
  <si>
    <t>0100.070000X000; 1000.100000X000</t>
  </si>
  <si>
    <t xml:space="preserve"> I.B. Conflict Fund; III.A. Defense of Indigents/Per Capita</t>
  </si>
  <si>
    <t>0100.010000.000</t>
  </si>
  <si>
    <t>0100.010000.000; 0100.050000X000; 0100.070000X00; 0100.110000X000; 0100.130000X000; 0501.000000.000; 1000.010000X000; 1504.000000.000; 9500.050000.000</t>
  </si>
  <si>
    <t>I. Administration; I.A. Death Penalty Trial Fund; I.B. Conflict Fund; I.C. Legal Aid Funding; I.E Court Fine Assessment; II. Division of Appellate Defense; III.A. Defense of Indigents/Per Capita; IV. Death Penalty Trial Division; V. Employee Benefits</t>
  </si>
  <si>
    <t>The amount above include the  Authorization totals for Public Defender Application Fee, Court Fine, Conviction Surcharge and Investment Earnings</t>
  </si>
  <si>
    <t>0100.010000.000; 0501.000000.000</t>
  </si>
  <si>
    <t xml:space="preserve"> I. Administration; II. Division of Appellate Defense</t>
  </si>
  <si>
    <t>I.F. Professional Training &amp; Development</t>
  </si>
  <si>
    <t>If source of funds is multi-year grant, # of years, including this yr., remaining</t>
  </si>
  <si>
    <t>Balance of $920,736 remaining, was Special Carry-Forward Funds from The Rule 608 Appointment line within SCCID Budget.</t>
  </si>
  <si>
    <r>
      <t xml:space="preserve">Unrelated Purpose #1 - </t>
    </r>
    <r>
      <rPr>
        <b/>
        <i/>
        <sz val="10"/>
        <color theme="1"/>
        <rFont val="Calibri Light"/>
        <family val="2"/>
        <scheme val="major"/>
      </rPr>
      <t>Legal aid flow through to SC Legal Services(nonprofit entity)</t>
    </r>
  </si>
  <si>
    <r>
      <t xml:space="preserve">Prior to receiving these report guidelines, did the agency have a comprehensive strategic plan?  </t>
    </r>
    <r>
      <rPr>
        <b/>
        <u/>
        <sz val="10"/>
        <rFont val="Calibri Light"/>
        <family val="2"/>
        <scheme val="major"/>
      </rPr>
      <t>YES</t>
    </r>
    <r>
      <rPr>
        <sz val="10"/>
        <rFont val="Calibri Light"/>
        <family val="2"/>
        <scheme val="major"/>
      </rPr>
      <t xml:space="preserve"> </t>
    </r>
  </si>
  <si>
    <t>Prior to receiving these report guidelines, did the agency have a comprehensive strategic plan? YES</t>
  </si>
  <si>
    <r>
      <t xml:space="preserve">Amounts Appropriated and Authorized (i.e. allowed to spend)
</t>
    </r>
    <r>
      <rPr>
        <i/>
        <sz val="10"/>
        <color theme="1"/>
        <rFont val="Calibri Light"/>
        <family val="2"/>
        <scheme val="major"/>
      </rPr>
      <t>Note:  Appropriations and authorizations are based on cash available and amounts estimated to receive during the year</t>
    </r>
  </si>
  <si>
    <t>The $28,993 was the total of  the S.C. Retirement System and Police Officers Retirement System 1% Rate Increase and Health and Dental Insurance Allocation received by the agency.</t>
  </si>
  <si>
    <t>The $201,778 was the total of  the pay plan allocation, the S.C. Retirement System and Police Officers Retirement System 0.50% Rate Increase and Health and Dental Insurance Allocation received by the agency.</t>
  </si>
  <si>
    <t>Supplemental Funds from the FY2015-16 Appropriations Act can be used for Information Technology and Security Infrastructure for the agency.</t>
  </si>
  <si>
    <t>CRF funds from FY2011-12 Appropriations Act can be used for Information Technology expenditures for the agency.</t>
  </si>
  <si>
    <t>I.A. Death Penalty Trial Fund; I.B. Conflict Funds; III.A Defense of Indigents/Per Capita; IV. Death Penalty Trail Division are all restricted Funds based upon the requirements of Proviso 61.1.                                                                                                                                                            I.C Legal Aid Funding is restricted to the flow-through  bi-annual payments made to the SC Legal Services (Non-Profit Entity).</t>
  </si>
  <si>
    <t>Conviction Surcharge 1</t>
  </si>
  <si>
    <t>Court Fine 1</t>
  </si>
  <si>
    <t>Conviction Surcharge 2</t>
  </si>
  <si>
    <t>Investment Earnings 2</t>
  </si>
  <si>
    <t xml:space="preserve">Investment Earnings 1 </t>
  </si>
  <si>
    <t>$50 fee on civil action filings of which 14.56% goes to SCCID (See S.C. Code Ann. 14-1-204(B)(1)(b).  Fines are collected by the Clerk of Courts Office and submitted to the State Treasurer's Office on a monthly bases for disbursement to our agency.</t>
  </si>
  <si>
    <t>$40 application fee for the appointment of counsel in a civil action case.  Application fees are collected by the Clerk of Courts Office and submitted to the SCCID on a monthly basis.</t>
  </si>
  <si>
    <t>Includes:  (1)Fee for filing complaints or petitions in civil actions described in 8-21-310(11)(a) (See, Section 14-1-204(A)(4)), which is legal aid collection that flows through to SC Legal Services; 
(2) Court Fine Assessment for those who are convicted of, plead guilty or nolo contendrer to, or forfeits bond for a criminal offense in General Sessions, Magistrate, and Municipal Courts (see Sections 14-1-206(C)(4), 14-1-207(C)(6) and 14-1-208(C)(6) and Section 14-1-218(4)); 
(3) Application fee for public defender services in General Sessions, Magistrate, and Municipal Courts (See, Section 17-3-30(B).
Fines are collected by the Clerk of Courts Office and submitted to the State Treasurer's Office on a monthly bases for disbursement to our agency.</t>
  </si>
  <si>
    <t>The grants are with the Richland County Public Defenders Office and only flow-through The Commission on Indigent Defense because the grants require a state agency as the grant recipient.</t>
  </si>
  <si>
    <t>I.E Rule 608 Appointment Funds can only be used for the purpose for which is appropriated and any unexpended funds can be carried-forward into the new fiscal year and spent only on 608 appointment expenditures.                                                                                              III.A Defense of Indigents/Per Capita; III.B DUI Defense of Indigents; III.C. Criminal Domestic Violence are all distributed to the Circuit Public Defender Office on a per/capita method, based upon the 2010 Census.</t>
  </si>
  <si>
    <t>Federal Funds will only reimburse expenditures that have been approved in the Grant's Budget prior to approval of the Grant Award.  Copy of the approved Grant Budget available upon request.</t>
  </si>
  <si>
    <t>Application fees are collected by the Clerk of Courts Office and submitted to the SCCID on a monthly basis.</t>
  </si>
  <si>
    <t>$500 probation fee collected by the Clerks of Court and remitted to SCCID.  Fees are collected by the Clerk of Courts Office and submitted to SCCID on a monthly basis.</t>
  </si>
  <si>
    <t>Court Fines 2</t>
  </si>
  <si>
    <t>Interest earned from the collection of the following: (1) Sources #12 Public Defender Application Fee, (2) #13 Court Fine 2, and (3) Source #14 Conviction Surcharge 2.  The Treasurer’s Office remits the interest payments to SCCID on a monthly basis.</t>
  </si>
  <si>
    <t>Interest earned from the collection of Source #10 Civil Action Application Fee.  The Treasurer's Office remits the interest payments to SCCID on a monthly basis.</t>
  </si>
  <si>
    <t>$25 surcharge on all fines, forfeitures, escheatments, or other monetary penalties imposed in General Sessions, Magistrates, and Municipal Courts, of which 1% goes to SCCID (See S.C. Code Ann. Section 14-1-212(B)(1)(h)).  Fees are collected by the Clerk of Courts Office and submitted to the State Treasurer's Office on a monthly bases for disbursement to our agency.</t>
  </si>
  <si>
    <t>III.A Defense of Indigents/Per Capita is distributed to the Circuit Public Defender Offices on a Per/Capita method, based upon the 2010 Census.</t>
  </si>
  <si>
    <t>$50 fee on civil action filings of which 1.81% goes to SCCID (See S.C. Code Ann. 14-1-204(B)(1)(e).  Fines are collected by the Clerk of Courts Office and submitted to the State Treasurer's Office on a monthly bases for disbursement to our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</si>
</sst>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3" formatCode="_(* #,##0.00_);_(* \(#,##0.00\);_(* &quot;-&quot;??_);_(@_)"/>
    <numFmt numFmtId="164" formatCode="&quot;$&quot;#,##0"/>
    <numFmt numFmtId="165" formatCode="[$-409]mmmm\ d\,\ yyyy;@"/>
  </numFmts>
  <fonts count="15" x14ac:knownFonts="1">
    <font>
      <sz val="10"/>
      <color theme="1"/>
      <name val="Arial"/>
      <family val="2"/>
    </font>
    <font>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b/>
      <sz val="9"/>
      <color theme="1"/>
      <name val="Calibri Light"/>
      <family val="2"/>
      <scheme val="major"/>
    </font>
    <font>
      <b/>
      <sz val="14"/>
      <color theme="0"/>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theme="0" tint="-0.24994659260841701"/>
      </left>
      <right style="thin">
        <color theme="0" tint="-0.24994659260841701"/>
      </right>
      <top style="medium">
        <color indexed="64"/>
      </top>
      <bottom/>
      <diagonal/>
    </border>
    <border>
      <left style="thin">
        <color theme="1"/>
      </left>
      <right style="thin">
        <color theme="1"/>
      </right>
      <top style="thin">
        <color theme="1"/>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0" tint="-0.24994659260841701"/>
      </right>
      <top style="medium">
        <color indexed="64"/>
      </top>
      <bottom/>
      <diagonal/>
    </border>
    <border>
      <left/>
      <right style="thin">
        <color theme="1"/>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indexed="64"/>
      </left>
      <right style="thin">
        <color theme="1"/>
      </right>
      <top style="thin">
        <color theme="1"/>
      </top>
      <bottom/>
      <diagonal/>
    </border>
    <border>
      <left/>
      <right/>
      <top style="thin">
        <color indexed="64"/>
      </top>
      <bottom/>
      <diagonal/>
    </border>
    <border>
      <left style="medium">
        <color indexed="64"/>
      </left>
      <right style="thin">
        <color theme="1"/>
      </right>
      <top/>
      <bottom style="thin">
        <color theme="1"/>
      </bottom>
      <diagonal/>
    </border>
    <border>
      <left/>
      <right/>
      <top/>
      <bottom style="thin">
        <color indexed="64"/>
      </bottom>
      <diagonal/>
    </border>
    <border>
      <left/>
      <right style="thin">
        <color indexed="64"/>
      </right>
      <top/>
      <bottom style="thin">
        <color indexed="64"/>
      </bottom>
      <diagonal/>
    </border>
    <border>
      <left/>
      <right style="thin">
        <color theme="1"/>
      </right>
      <top style="thin">
        <color theme="1"/>
      </top>
      <bottom/>
      <diagonal/>
    </border>
    <border>
      <left/>
      <right style="thin">
        <color theme="1"/>
      </right>
      <top/>
      <bottom style="thin">
        <color theme="1"/>
      </bottom>
      <diagonal/>
    </border>
    <border>
      <left style="medium">
        <color indexed="64"/>
      </left>
      <right/>
      <top/>
      <bottom style="thin">
        <color indexed="64"/>
      </bottom>
      <diagonal/>
    </border>
    <border>
      <left style="thin">
        <color theme="0" tint="-0.24994659260841701"/>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theme="1"/>
      </left>
      <right style="thin">
        <color theme="1"/>
      </right>
      <top/>
      <bottom/>
      <diagonal/>
    </border>
    <border>
      <left style="thin">
        <color theme="1"/>
      </left>
      <right style="medium">
        <color indexed="64"/>
      </right>
      <top style="thin">
        <color theme="1"/>
      </top>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bottom/>
      <diagonal/>
    </border>
    <border>
      <left style="medium">
        <color indexed="64"/>
      </left>
      <right style="thin">
        <color theme="1"/>
      </right>
      <top/>
      <bottom/>
      <diagonal/>
    </border>
    <border>
      <left style="medium">
        <color indexed="64"/>
      </left>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right style="thin">
        <color theme="1"/>
      </right>
      <top/>
      <bottom/>
      <diagonal/>
    </border>
    <border>
      <left/>
      <right style="thin">
        <color theme="1"/>
      </right>
      <top style="thin">
        <color theme="1"/>
      </top>
      <bottom style="medium">
        <color indexed="64"/>
      </bottom>
      <diagonal/>
    </border>
    <border>
      <left/>
      <right/>
      <top style="medium">
        <color indexed="64"/>
      </top>
      <bottom style="thin">
        <color indexed="64"/>
      </bottom>
      <diagonal/>
    </border>
    <border>
      <left style="thin">
        <color theme="1"/>
      </left>
      <right style="medium">
        <color indexed="64"/>
      </right>
      <top style="thin">
        <color theme="1"/>
      </top>
      <bottom style="medium">
        <color indexed="64"/>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s>
  <cellStyleXfs count="4">
    <xf numFmtId="0" fontId="0" fillId="0" borderId="0"/>
    <xf numFmtId="0" fontId="11" fillId="0" borderId="0"/>
    <xf numFmtId="9" fontId="11" fillId="0" borderId="0" applyFont="0" applyFill="0" applyBorder="0" applyAlignment="0" applyProtection="0"/>
    <xf numFmtId="43" fontId="11" fillId="0" borderId="0" applyFont="0" applyFill="0" applyBorder="0" applyAlignment="0" applyProtection="0"/>
  </cellStyleXfs>
  <cellXfs count="378">
    <xf numFmtId="0" fontId="0" fillId="0" borderId="0" xfId="0"/>
    <xf numFmtId="0" fontId="4"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6" fillId="0" borderId="0" xfId="0" applyFont="1" applyFill="1" applyBorder="1" applyAlignment="1">
      <alignment horizontal="left" vertical="top" wrapText="1"/>
    </xf>
    <xf numFmtId="0" fontId="9" fillId="3" borderId="0" xfId="0"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applyFill="1" applyAlignment="1">
      <alignment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 fillId="0" borderId="0" xfId="0" applyFont="1" applyAlignment="1">
      <alignment horizontal="center" vertical="top" wrapText="1"/>
    </xf>
    <xf numFmtId="0" fontId="8"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8" fillId="3" borderId="6" xfId="0" applyFont="1" applyFill="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center" vertical="top" wrapText="1"/>
    </xf>
    <xf numFmtId="0" fontId="6" fillId="0" borderId="19" xfId="0"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0" fontId="3" fillId="0" borderId="0" xfId="0" applyFont="1" applyFill="1" applyBorder="1" applyAlignment="1">
      <alignment horizontal="right" vertical="top" wrapText="1"/>
    </xf>
    <xf numFmtId="0" fontId="6" fillId="0" borderId="0" xfId="0" applyFont="1" applyFill="1" applyBorder="1" applyAlignment="1">
      <alignment horizontal="right" vertical="top" wrapText="1"/>
    </xf>
    <xf numFmtId="0" fontId="4" fillId="2" borderId="0" xfId="0" applyFont="1" applyFill="1" applyBorder="1" applyAlignment="1">
      <alignment horizontal="right" vertical="top" wrapText="1"/>
    </xf>
    <xf numFmtId="0" fontId="1" fillId="0" borderId="0" xfId="0" applyFont="1" applyFill="1" applyAlignment="1">
      <alignment horizontal="center" vertical="top" wrapText="1"/>
    </xf>
    <xf numFmtId="0" fontId="7" fillId="0" borderId="22"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7" fillId="0" borderId="0" xfId="0" applyNumberFormat="1" applyFont="1" applyFill="1" applyBorder="1" applyAlignment="1">
      <alignment horizontal="right" vertical="top" wrapText="1"/>
    </xf>
    <xf numFmtId="42" fontId="4" fillId="0" borderId="0" xfId="0" applyNumberFormat="1" applyFont="1" applyFill="1" applyBorder="1" applyAlignment="1">
      <alignment horizontal="right" vertical="top" wrapText="1"/>
    </xf>
    <xf numFmtId="42" fontId="4" fillId="0" borderId="0" xfId="0" applyNumberFormat="1" applyFont="1" applyFill="1" applyBorder="1" applyAlignment="1">
      <alignment horizontal="center" vertical="top" wrapText="1"/>
    </xf>
    <xf numFmtId="164" fontId="7" fillId="0" borderId="14" xfId="0" applyNumberFormat="1" applyFont="1" applyFill="1" applyBorder="1" applyAlignment="1">
      <alignment horizontal="right" vertical="top" wrapText="1"/>
    </xf>
    <xf numFmtId="0" fontId="3" fillId="0" borderId="14" xfId="0" applyFont="1" applyFill="1" applyBorder="1" applyAlignment="1">
      <alignment horizontal="right" vertical="top" wrapText="1"/>
    </xf>
    <xf numFmtId="0" fontId="1" fillId="0" borderId="14" xfId="0" applyFont="1" applyFill="1" applyBorder="1" applyAlignment="1">
      <alignment horizontal="left" vertical="top" wrapText="1"/>
    </xf>
    <xf numFmtId="42" fontId="1" fillId="0" borderId="0" xfId="0" applyNumberFormat="1" applyFont="1" applyFill="1" applyBorder="1" applyAlignment="1">
      <alignment horizontal="left" vertical="top" wrapText="1"/>
    </xf>
    <xf numFmtId="0" fontId="5" fillId="0" borderId="0" xfId="0"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0" fontId="4" fillId="0" borderId="0" xfId="0" applyFont="1" applyAlignment="1">
      <alignment vertical="top" wrapText="1"/>
    </xf>
    <xf numFmtId="0" fontId="8" fillId="0" borderId="0" xfId="0" applyFont="1" applyFill="1" applyBorder="1" applyAlignment="1">
      <alignment vertical="top" wrapText="1"/>
    </xf>
    <xf numFmtId="0" fontId="9" fillId="0" borderId="0" xfId="0" applyFont="1" applyFill="1" applyBorder="1" applyAlignment="1">
      <alignment horizontal="left" vertical="top" wrapText="1"/>
    </xf>
    <xf numFmtId="165" fontId="1" fillId="0" borderId="0" xfId="0" applyNumberFormat="1" applyFont="1" applyBorder="1" applyAlignment="1">
      <alignment horizontal="left" vertical="top" wrapText="1"/>
    </xf>
    <xf numFmtId="0" fontId="8" fillId="3" borderId="0" xfId="0" applyFont="1" applyFill="1" applyBorder="1" applyAlignment="1">
      <alignment vertical="top" wrapText="1"/>
    </xf>
    <xf numFmtId="0" fontId="7" fillId="0" borderId="0" xfId="0" applyFont="1" applyFill="1" applyBorder="1" applyAlignment="1">
      <alignment horizontal="center" vertical="top" wrapText="1"/>
    </xf>
    <xf numFmtId="0" fontId="10" fillId="0" borderId="8" xfId="0" applyFont="1" applyFill="1" applyBorder="1" applyAlignment="1">
      <alignment horizontal="left" vertical="top" wrapText="1"/>
    </xf>
    <xf numFmtId="164" fontId="10" fillId="0" borderId="14" xfId="0" applyNumberFormat="1" applyFont="1" applyFill="1" applyBorder="1" applyAlignment="1">
      <alignment horizontal="right" vertical="top" wrapText="1"/>
    </xf>
    <xf numFmtId="0" fontId="5" fillId="0" borderId="8" xfId="0" applyFont="1" applyFill="1" applyBorder="1" applyAlignment="1">
      <alignment vertical="top" wrapText="1"/>
    </xf>
    <xf numFmtId="0" fontId="5" fillId="0" borderId="8" xfId="0" applyFont="1" applyFill="1" applyBorder="1" applyAlignment="1">
      <alignment horizontal="left" vertical="top" wrapText="1"/>
    </xf>
    <xf numFmtId="0" fontId="6" fillId="0" borderId="0" xfId="0" applyFont="1" applyFill="1" applyBorder="1" applyAlignment="1">
      <alignment vertical="top" wrapText="1"/>
    </xf>
    <xf numFmtId="0" fontId="4" fillId="0" borderId="19" xfId="0" applyFont="1" applyFill="1" applyBorder="1" applyAlignment="1">
      <alignment horizontal="right" vertical="top" wrapText="1"/>
    </xf>
    <xf numFmtId="0" fontId="12" fillId="0" borderId="14" xfId="0" applyFont="1" applyFill="1" applyBorder="1" applyAlignment="1">
      <alignment horizontal="right" vertical="top" wrapText="1"/>
    </xf>
    <xf numFmtId="0" fontId="1" fillId="0" borderId="0" xfId="0" applyFont="1" applyAlignment="1">
      <alignment horizontal="left" vertical="top" wrapText="1"/>
    </xf>
    <xf numFmtId="0" fontId="9" fillId="3" borderId="0" xfId="0" applyFont="1" applyFill="1" applyAlignment="1">
      <alignment wrapText="1"/>
    </xf>
    <xf numFmtId="0" fontId="1" fillId="0" borderId="0" xfId="0" applyFont="1" applyAlignment="1">
      <alignment wrapText="1"/>
    </xf>
    <xf numFmtId="0" fontId="5" fillId="0" borderId="0" xfId="0" applyFont="1" applyAlignment="1">
      <alignment wrapText="1"/>
    </xf>
    <xf numFmtId="0" fontId="5" fillId="0" borderId="0" xfId="0" applyFont="1" applyAlignment="1">
      <alignment horizontal="left" vertical="top" wrapText="1"/>
    </xf>
    <xf numFmtId="0" fontId="5" fillId="0" borderId="0" xfId="0" applyFont="1" applyBorder="1" applyAlignment="1">
      <alignment wrapText="1"/>
    </xf>
    <xf numFmtId="0" fontId="1" fillId="0" borderId="0" xfId="0" applyFont="1" applyBorder="1" applyAlignment="1">
      <alignment wrapText="1"/>
    </xf>
    <xf numFmtId="0" fontId="10" fillId="0" borderId="0" xfId="0" applyFont="1" applyFill="1" applyBorder="1" applyAlignment="1">
      <alignment horizontal="left" vertical="top" wrapText="1"/>
    </xf>
    <xf numFmtId="0" fontId="6"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164" fontId="10" fillId="0" borderId="30" xfId="0" applyNumberFormat="1" applyFont="1" applyFill="1" applyBorder="1" applyAlignment="1">
      <alignment horizontal="righ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right" vertical="top" wrapText="1"/>
    </xf>
    <xf numFmtId="0" fontId="1" fillId="0" borderId="1" xfId="0" applyFont="1" applyFill="1" applyBorder="1" applyAlignment="1">
      <alignment horizontal="right" vertical="top" wrapText="1"/>
    </xf>
    <xf numFmtId="42" fontId="1" fillId="0" borderId="1" xfId="0" applyNumberFormat="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42" fontId="7" fillId="0" borderId="1" xfId="0" applyNumberFormat="1" applyFont="1" applyFill="1" applyBorder="1" applyAlignment="1">
      <alignment horizontal="right" vertical="top" wrapText="1"/>
    </xf>
    <xf numFmtId="42" fontId="1" fillId="0" borderId="1" xfId="0" applyNumberFormat="1" applyFont="1" applyFill="1" applyBorder="1" applyAlignment="1">
      <alignment horizontal="left" vertical="top" wrapText="1"/>
    </xf>
    <xf numFmtId="0" fontId="7" fillId="0" borderId="6" xfId="0" applyFont="1" applyFill="1" applyBorder="1" applyAlignment="1">
      <alignment horizontal="left" vertical="top" wrapText="1"/>
    </xf>
    <xf numFmtId="42" fontId="4" fillId="0" borderId="1" xfId="0" applyNumberFormat="1" applyFont="1" applyFill="1" applyBorder="1" applyAlignment="1">
      <alignment horizontal="right" vertical="top" wrapText="1"/>
    </xf>
    <xf numFmtId="0" fontId="6" fillId="0" borderId="6" xfId="0" applyFont="1" applyFill="1" applyBorder="1" applyAlignment="1">
      <alignment horizontal="right" vertical="top" wrapText="1"/>
    </xf>
    <xf numFmtId="42" fontId="4" fillId="0" borderId="31" xfId="0" applyNumberFormat="1" applyFont="1" applyFill="1" applyBorder="1" applyAlignment="1">
      <alignment horizontal="right" vertical="top" wrapText="1"/>
    </xf>
    <xf numFmtId="42" fontId="7" fillId="0" borderId="31" xfId="0" applyNumberFormat="1" applyFont="1" applyFill="1" applyBorder="1" applyAlignment="1">
      <alignment horizontal="right" vertical="top" wrapText="1"/>
    </xf>
    <xf numFmtId="0" fontId="5" fillId="0" borderId="33" xfId="0" applyFont="1" applyFill="1" applyBorder="1" applyAlignment="1">
      <alignment vertical="top" wrapText="1"/>
    </xf>
    <xf numFmtId="0" fontId="1" fillId="0" borderId="30" xfId="0" applyFont="1" applyFill="1" applyBorder="1" applyAlignment="1">
      <alignment horizontal="left" vertical="top" wrapText="1"/>
    </xf>
    <xf numFmtId="0" fontId="4" fillId="0" borderId="31" xfId="0" applyFont="1" applyFill="1" applyBorder="1" applyAlignment="1">
      <alignment horizontal="right" vertical="top" wrapText="1"/>
    </xf>
    <xf numFmtId="0" fontId="7" fillId="0" borderId="31" xfId="0" applyFont="1" applyFill="1" applyBorder="1" applyAlignment="1">
      <alignment horizontal="right" vertical="top" wrapText="1"/>
    </xf>
    <xf numFmtId="0" fontId="7" fillId="0" borderId="32" xfId="0" applyFont="1" applyFill="1" applyBorder="1" applyAlignment="1">
      <alignment horizontal="left" vertical="top" wrapText="1"/>
    </xf>
    <xf numFmtId="0" fontId="6" fillId="0" borderId="31" xfId="0" applyNumberFormat="1" applyFont="1" applyFill="1" applyBorder="1" applyAlignment="1">
      <alignment horizontal="right" vertical="top" wrapText="1"/>
    </xf>
    <xf numFmtId="0" fontId="1" fillId="0" borderId="31" xfId="0" applyNumberFormat="1" applyFont="1" applyFill="1" applyBorder="1" applyAlignment="1">
      <alignment horizontal="right" vertical="top" wrapText="1"/>
    </xf>
    <xf numFmtId="0" fontId="4" fillId="0" borderId="31" xfId="0" applyNumberFormat="1" applyFont="1" applyFill="1" applyBorder="1" applyAlignment="1">
      <alignment horizontal="right" vertical="top" wrapText="1"/>
    </xf>
    <xf numFmtId="42" fontId="1" fillId="0" borderId="31" xfId="0" applyNumberFormat="1" applyFont="1" applyFill="1" applyBorder="1" applyAlignment="1">
      <alignment horizontal="right" vertical="top" wrapText="1"/>
    </xf>
    <xf numFmtId="0" fontId="8" fillId="3" borderId="32" xfId="0" applyFont="1" applyFill="1" applyBorder="1" applyAlignment="1">
      <alignment horizontal="left" vertical="top" wrapText="1"/>
    </xf>
    <xf numFmtId="0" fontId="1" fillId="0" borderId="32" xfId="0" applyFont="1" applyBorder="1" applyAlignment="1">
      <alignment horizontal="left" vertical="top" wrapText="1"/>
    </xf>
    <xf numFmtId="0" fontId="1" fillId="0" borderId="31" xfId="0" applyFont="1" applyFill="1" applyBorder="1" applyAlignment="1">
      <alignment horizontal="right" vertical="top" wrapText="1"/>
    </xf>
    <xf numFmtId="0" fontId="6" fillId="0" borderId="32" xfId="0" applyFont="1" applyFill="1" applyBorder="1" applyAlignment="1">
      <alignment horizontal="right" vertical="top" wrapText="1"/>
    </xf>
    <xf numFmtId="42" fontId="1" fillId="0" borderId="31" xfId="0" applyNumberFormat="1" applyFont="1" applyFill="1" applyBorder="1" applyAlignment="1">
      <alignment horizontal="left" vertical="top" wrapText="1"/>
    </xf>
    <xf numFmtId="0" fontId="1" fillId="0" borderId="32" xfId="0" applyFont="1" applyBorder="1" applyAlignment="1">
      <alignment vertical="top" wrapText="1"/>
    </xf>
    <xf numFmtId="42" fontId="1" fillId="0" borderId="34" xfId="0" applyNumberFormat="1" applyFont="1" applyFill="1" applyBorder="1" applyAlignment="1">
      <alignment horizontal="right" vertical="top" wrapText="1"/>
    </xf>
    <xf numFmtId="0" fontId="1" fillId="0" borderId="1" xfId="0" applyNumberFormat="1" applyFont="1" applyFill="1" applyBorder="1" applyAlignment="1">
      <alignment horizontal="right" vertical="top" wrapText="1"/>
    </xf>
    <xf numFmtId="0" fontId="14" fillId="3" borderId="0" xfId="0" applyFont="1" applyFill="1" applyBorder="1" applyAlignment="1">
      <alignment horizontal="left" vertical="top" wrapText="1"/>
    </xf>
    <xf numFmtId="42" fontId="6" fillId="0" borderId="0" xfId="0" applyNumberFormat="1" applyFont="1" applyFill="1" applyBorder="1" applyAlignment="1">
      <alignment horizontal="right" vertical="top" wrapText="1"/>
    </xf>
    <xf numFmtId="42" fontId="7" fillId="0" borderId="0" xfId="0" applyNumberFormat="1" applyFont="1" applyFill="1" applyBorder="1" applyAlignment="1">
      <alignment vertical="top" wrapText="1"/>
    </xf>
    <xf numFmtId="0" fontId="4" fillId="0" borderId="41" xfId="0" applyFont="1" applyFill="1" applyBorder="1" applyAlignment="1">
      <alignment horizontal="right" vertical="top" wrapText="1"/>
    </xf>
    <xf numFmtId="42" fontId="6" fillId="0" borderId="42" xfId="0" applyNumberFormat="1" applyFont="1" applyFill="1" applyBorder="1" applyAlignment="1">
      <alignment horizontal="right" vertical="top" wrapText="1"/>
    </xf>
    <xf numFmtId="42" fontId="7" fillId="0" borderId="42" xfId="0" applyNumberFormat="1" applyFont="1" applyFill="1" applyBorder="1" applyAlignment="1">
      <alignment vertical="top" wrapText="1"/>
    </xf>
    <xf numFmtId="164" fontId="1" fillId="0" borderId="44" xfId="0" applyNumberFormat="1" applyFont="1" applyFill="1" applyBorder="1" applyAlignment="1">
      <alignment horizontal="left" vertical="top" wrapText="1"/>
    </xf>
    <xf numFmtId="0" fontId="4" fillId="0" borderId="6" xfId="0" applyFont="1" applyFill="1" applyBorder="1" applyAlignment="1">
      <alignment horizontal="right" vertical="top" wrapText="1"/>
    </xf>
    <xf numFmtId="0" fontId="4" fillId="0" borderId="6" xfId="0" applyFont="1" applyFill="1" applyBorder="1" applyAlignment="1">
      <alignment horizontal="left" vertical="top" wrapText="1"/>
    </xf>
    <xf numFmtId="0" fontId="1" fillId="0" borderId="6" xfId="0" applyFont="1" applyFill="1" applyBorder="1" applyAlignment="1">
      <alignment horizontal="left" vertical="top" wrapText="1"/>
    </xf>
    <xf numFmtId="0" fontId="4" fillId="0" borderId="32" xfId="0" applyFont="1" applyFill="1" applyBorder="1" applyAlignment="1">
      <alignment horizontal="left" vertical="top" wrapText="1"/>
    </xf>
    <xf numFmtId="0" fontId="1" fillId="0" borderId="32" xfId="0" applyFont="1" applyFill="1" applyBorder="1" applyAlignment="1">
      <alignment horizontal="left" vertical="top" wrapText="1"/>
    </xf>
    <xf numFmtId="42" fontId="6" fillId="0" borderId="39" xfId="0" applyNumberFormat="1" applyFont="1" applyFill="1" applyBorder="1" applyAlignment="1">
      <alignment horizontal="right" vertical="top" wrapText="1"/>
    </xf>
    <xf numFmtId="42" fontId="7" fillId="0" borderId="21" xfId="0" applyNumberFormat="1" applyFont="1" applyFill="1" applyBorder="1" applyAlignment="1">
      <alignment horizontal="right" vertical="top" wrapText="1"/>
    </xf>
    <xf numFmtId="0" fontId="6" fillId="0" borderId="0" xfId="0" applyFont="1" applyFill="1" applyBorder="1" applyAlignment="1">
      <alignment horizontal="center" vertical="top" wrapText="1"/>
    </xf>
    <xf numFmtId="42" fontId="6" fillId="0" borderId="1" xfId="0" applyNumberFormat="1" applyFont="1" applyFill="1" applyBorder="1" applyAlignment="1">
      <alignment horizontal="right" vertical="top" wrapText="1"/>
    </xf>
    <xf numFmtId="42" fontId="4" fillId="0" borderId="1" xfId="0" applyNumberFormat="1" applyFont="1" applyFill="1" applyBorder="1" applyAlignment="1">
      <alignment horizontal="left" vertical="top" wrapText="1"/>
    </xf>
    <xf numFmtId="0" fontId="4" fillId="0" borderId="0" xfId="0" applyFont="1" applyFill="1" applyAlignment="1">
      <alignment vertical="top" wrapText="1"/>
    </xf>
    <xf numFmtId="0" fontId="1" fillId="0" borderId="2" xfId="0" applyFont="1" applyFill="1" applyBorder="1" applyAlignment="1">
      <alignment horizontal="right" vertical="top" wrapText="1"/>
    </xf>
    <xf numFmtId="42" fontId="6" fillId="0" borderId="24" xfId="0" applyNumberFormat="1" applyFont="1" applyFill="1" applyBorder="1" applyAlignment="1">
      <alignment horizontal="center" vertical="top" wrapText="1"/>
    </xf>
    <xf numFmtId="42" fontId="1" fillId="0" borderId="24" xfId="0" applyNumberFormat="1" applyFont="1" applyFill="1" applyBorder="1" applyAlignment="1">
      <alignment horizontal="left" vertical="top" wrapText="1"/>
    </xf>
    <xf numFmtId="42" fontId="1" fillId="0" borderId="24" xfId="0" applyNumberFormat="1" applyFont="1" applyFill="1" applyBorder="1" applyAlignment="1">
      <alignment horizontal="right" vertical="top" wrapText="1"/>
    </xf>
    <xf numFmtId="0" fontId="1" fillId="0" borderId="0" xfId="0" applyFont="1" applyFill="1" applyBorder="1" applyAlignment="1">
      <alignment horizontal="right" vertical="top" wrapText="1"/>
    </xf>
    <xf numFmtId="164" fontId="10" fillId="0" borderId="0" xfId="0" applyNumberFormat="1" applyFont="1" applyFill="1" applyBorder="1" applyAlignment="1">
      <alignment horizontal="right" wrapText="1"/>
    </xf>
    <xf numFmtId="164" fontId="10" fillId="0" borderId="44" xfId="0" applyNumberFormat="1" applyFont="1" applyFill="1" applyBorder="1" applyAlignment="1">
      <alignment horizontal="right" wrapText="1"/>
    </xf>
    <xf numFmtId="0" fontId="1" fillId="0" borderId="44" xfId="0" applyFont="1" applyFill="1" applyBorder="1" applyAlignment="1">
      <alignment horizontal="right" vertical="top" wrapText="1"/>
    </xf>
    <xf numFmtId="164" fontId="4" fillId="0" borderId="42" xfId="0" applyNumberFormat="1" applyFont="1" applyFill="1" applyBorder="1" applyAlignment="1">
      <alignment horizontal="right" vertical="top" wrapText="1"/>
    </xf>
    <xf numFmtId="0" fontId="1" fillId="0" borderId="42" xfId="0" applyFont="1" applyFill="1" applyBorder="1" applyAlignment="1">
      <alignment horizontal="right" vertical="top" wrapText="1"/>
    </xf>
    <xf numFmtId="42" fontId="1" fillId="2" borderId="42" xfId="0" applyNumberFormat="1" applyFont="1" applyFill="1" applyBorder="1" applyAlignment="1">
      <alignment horizontal="right" vertical="top" wrapText="1"/>
    </xf>
    <xf numFmtId="0" fontId="1" fillId="0" borderId="24" xfId="0" applyFont="1" applyFill="1" applyBorder="1" applyAlignment="1">
      <alignment horizontal="right" vertical="top" wrapText="1"/>
    </xf>
    <xf numFmtId="164" fontId="10" fillId="0" borderId="44" xfId="0" applyNumberFormat="1" applyFont="1" applyFill="1" applyBorder="1" applyAlignment="1">
      <alignment horizontal="right" vertical="top" wrapText="1"/>
    </xf>
    <xf numFmtId="164" fontId="1" fillId="0" borderId="44" xfId="0" applyNumberFormat="1" applyFont="1" applyFill="1" applyBorder="1" applyAlignment="1">
      <alignment horizontal="right" vertical="top" wrapText="1"/>
    </xf>
    <xf numFmtId="164" fontId="4" fillId="0" borderId="42" xfId="0" applyNumberFormat="1" applyFont="1" applyFill="1" applyBorder="1" applyAlignment="1">
      <alignment horizontal="center" vertical="top" wrapText="1"/>
    </xf>
    <xf numFmtId="164" fontId="1" fillId="0" borderId="42" xfId="0" applyNumberFormat="1" applyFont="1" applyFill="1" applyBorder="1" applyAlignment="1">
      <alignment horizontal="right" vertical="top" wrapText="1"/>
    </xf>
    <xf numFmtId="42" fontId="1" fillId="0" borderId="2" xfId="0" applyNumberFormat="1" applyFont="1" applyFill="1" applyBorder="1" applyAlignment="1">
      <alignment horizontal="right" vertical="top" wrapText="1"/>
    </xf>
    <xf numFmtId="42" fontId="4" fillId="0" borderId="23" xfId="0" applyNumberFormat="1" applyFont="1" applyFill="1" applyBorder="1" applyAlignment="1">
      <alignment horizontal="right" vertical="top" wrapText="1"/>
    </xf>
    <xf numFmtId="42" fontId="4" fillId="0" borderId="23" xfId="0" applyNumberFormat="1" applyFont="1" applyFill="1" applyBorder="1" applyAlignment="1">
      <alignment horizontal="left" vertical="top" wrapText="1"/>
    </xf>
    <xf numFmtId="42" fontId="1" fillId="2" borderId="2" xfId="0" applyNumberFormat="1" applyFont="1" applyFill="1" applyBorder="1" applyAlignment="1">
      <alignment horizontal="left" vertical="top" wrapText="1"/>
    </xf>
    <xf numFmtId="42" fontId="1" fillId="2" borderId="2" xfId="0"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42" fontId="1" fillId="0" borderId="11" xfId="0" applyNumberFormat="1" applyFont="1" applyFill="1" applyBorder="1" applyAlignment="1">
      <alignment horizontal="right" vertical="top" wrapText="1"/>
    </xf>
    <xf numFmtId="0" fontId="1" fillId="0" borderId="28" xfId="0" applyFont="1" applyFill="1" applyBorder="1" applyAlignment="1">
      <alignment horizontal="right" vertical="top" wrapText="1"/>
    </xf>
    <xf numFmtId="0" fontId="1" fillId="0" borderId="50" xfId="0" applyFont="1" applyFill="1" applyBorder="1" applyAlignment="1">
      <alignment horizontal="right" vertical="top" wrapText="1"/>
    </xf>
    <xf numFmtId="164" fontId="1" fillId="0" borderId="28" xfId="0" applyNumberFormat="1" applyFont="1" applyFill="1" applyBorder="1" applyAlignment="1">
      <alignment horizontal="right" vertical="top" wrapText="1"/>
    </xf>
    <xf numFmtId="164" fontId="1" fillId="0" borderId="50" xfId="0" applyNumberFormat="1" applyFont="1" applyFill="1" applyBorder="1" applyAlignment="1">
      <alignment horizontal="right" vertical="top" wrapText="1"/>
    </xf>
    <xf numFmtId="0" fontId="1" fillId="0" borderId="29" xfId="0" applyFont="1" applyFill="1" applyBorder="1" applyAlignment="1">
      <alignment horizontal="right" vertical="top" wrapText="1"/>
    </xf>
    <xf numFmtId="42" fontId="1" fillId="2" borderId="29" xfId="0" applyNumberFormat="1" applyFont="1" applyFill="1" applyBorder="1" applyAlignment="1">
      <alignment horizontal="left" vertical="top" wrapText="1"/>
    </xf>
    <xf numFmtId="42" fontId="1" fillId="2" borderId="26" xfId="0" applyNumberFormat="1" applyFont="1" applyFill="1" applyBorder="1" applyAlignment="1">
      <alignment horizontal="left" vertical="top" wrapText="1"/>
    </xf>
    <xf numFmtId="42" fontId="1" fillId="2" borderId="52" xfId="0" applyNumberFormat="1" applyFont="1" applyFill="1" applyBorder="1" applyAlignment="1">
      <alignment horizontal="left" vertical="top" wrapText="1"/>
    </xf>
    <xf numFmtId="42" fontId="1" fillId="2" borderId="53" xfId="0" applyNumberFormat="1" applyFont="1" applyFill="1" applyBorder="1" applyAlignment="1">
      <alignment horizontal="left" vertical="top" wrapText="1"/>
    </xf>
    <xf numFmtId="42" fontId="1" fillId="2" borderId="36" xfId="0" applyNumberFormat="1"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7" xfId="0" applyFont="1" applyFill="1" applyBorder="1" applyAlignment="1">
      <alignment horizontal="left" vertical="top" wrapText="1"/>
    </xf>
    <xf numFmtId="0" fontId="1" fillId="0" borderId="54" xfId="0" applyFont="1" applyBorder="1" applyAlignment="1">
      <alignment vertical="top" wrapText="1"/>
    </xf>
    <xf numFmtId="42" fontId="7" fillId="0" borderId="0" xfId="0" applyNumberFormat="1" applyFont="1" applyFill="1" applyBorder="1" applyAlignment="1">
      <alignment horizontal="left" vertical="top" wrapText="1"/>
    </xf>
    <xf numFmtId="42" fontId="4" fillId="0" borderId="44" xfId="0" applyNumberFormat="1" applyFont="1" applyFill="1" applyBorder="1" applyAlignment="1">
      <alignment horizontal="right" vertical="top" wrapText="1"/>
    </xf>
    <xf numFmtId="42" fontId="4" fillId="0" borderId="42" xfId="0" applyNumberFormat="1" applyFont="1" applyFill="1" applyBorder="1" applyAlignment="1">
      <alignment horizontal="right" vertical="top" wrapText="1"/>
    </xf>
    <xf numFmtId="0" fontId="3" fillId="0" borderId="37" xfId="0" applyFont="1" applyFill="1" applyBorder="1" applyAlignment="1">
      <alignment horizontal="right" vertical="top" wrapText="1"/>
    </xf>
    <xf numFmtId="0" fontId="7" fillId="0" borderId="55" xfId="0" applyFont="1" applyFill="1" applyBorder="1" applyAlignment="1">
      <alignment horizontal="left" vertical="top" wrapText="1"/>
    </xf>
    <xf numFmtId="0" fontId="5" fillId="0" borderId="22" xfId="0" applyFont="1" applyFill="1" applyBorder="1" applyAlignment="1">
      <alignment vertical="top" wrapText="1"/>
    </xf>
    <xf numFmtId="0" fontId="1" fillId="0" borderId="51" xfId="0" applyFont="1" applyFill="1" applyBorder="1" applyAlignment="1">
      <alignment horizontal="right" vertical="top" wrapText="1"/>
    </xf>
    <xf numFmtId="42" fontId="7" fillId="0" borderId="11" xfId="0" applyNumberFormat="1" applyFont="1" applyFill="1" applyBorder="1" applyAlignment="1">
      <alignment horizontal="right" vertical="top" wrapText="1"/>
    </xf>
    <xf numFmtId="42" fontId="6" fillId="0" borderId="11" xfId="0" applyNumberFormat="1" applyFont="1" applyFill="1" applyBorder="1" applyAlignment="1">
      <alignment horizontal="right" vertical="top" wrapText="1"/>
    </xf>
    <xf numFmtId="42" fontId="7" fillId="0" borderId="38" xfId="0" applyNumberFormat="1" applyFont="1" applyFill="1" applyBorder="1" applyAlignment="1">
      <alignment horizontal="right" vertical="top" wrapText="1"/>
    </xf>
    <xf numFmtId="49" fontId="6" fillId="2" borderId="41" xfId="0" applyNumberFormat="1" applyFont="1" applyFill="1" applyBorder="1" applyAlignment="1">
      <alignment horizontal="left" vertical="top" wrapText="1"/>
    </xf>
    <xf numFmtId="0" fontId="4" fillId="0" borderId="39" xfId="0" applyFont="1" applyFill="1" applyBorder="1" applyAlignment="1">
      <alignment horizontal="right" vertical="top" wrapText="1"/>
    </xf>
    <xf numFmtId="164" fontId="1" fillId="0" borderId="39" xfId="0" applyNumberFormat="1" applyFont="1" applyFill="1" applyBorder="1" applyAlignment="1">
      <alignment horizontal="right" vertical="top" wrapText="1"/>
    </xf>
    <xf numFmtId="0" fontId="7" fillId="0" borderId="43" xfId="0" applyFont="1" applyFill="1" applyBorder="1" applyAlignment="1">
      <alignment horizontal="left" vertical="top" wrapText="1"/>
    </xf>
    <xf numFmtId="0" fontId="6" fillId="0" borderId="40" xfId="0" applyNumberFormat="1" applyFont="1" applyFill="1" applyBorder="1" applyAlignment="1">
      <alignment horizontal="right" vertical="top" wrapText="1"/>
    </xf>
    <xf numFmtId="0" fontId="1" fillId="0" borderId="40" xfId="0" applyNumberFormat="1" applyFont="1" applyFill="1" applyBorder="1" applyAlignment="1">
      <alignment horizontal="right" vertical="top" wrapText="1"/>
    </xf>
    <xf numFmtId="0" fontId="4" fillId="0" borderId="42" xfId="0" applyFont="1" applyFill="1" applyBorder="1" applyAlignment="1">
      <alignment horizontal="center" vertical="top" wrapText="1"/>
    </xf>
    <xf numFmtId="0" fontId="7" fillId="0" borderId="42" xfId="0" applyFont="1" applyFill="1" applyBorder="1" applyAlignment="1">
      <alignment horizontal="right" vertical="top" wrapText="1"/>
    </xf>
    <xf numFmtId="0" fontId="4" fillId="0" borderId="0" xfId="0" applyFont="1" applyFill="1" applyAlignment="1">
      <alignment horizontal="center" vertical="top" wrapText="1"/>
    </xf>
    <xf numFmtId="0" fontId="6" fillId="0" borderId="41" xfId="0" applyFont="1" applyFill="1" applyBorder="1" applyAlignment="1">
      <alignment horizontal="left" vertical="top" wrapText="1"/>
    </xf>
    <xf numFmtId="42" fontId="4" fillId="0" borderId="39" xfId="0" applyNumberFormat="1" applyFont="1" applyFill="1" applyBorder="1" applyAlignment="1">
      <alignment horizontal="right" vertical="top" wrapText="1"/>
    </xf>
    <xf numFmtId="0" fontId="8" fillId="3" borderId="43" xfId="0" applyFont="1" applyFill="1" applyBorder="1" applyAlignment="1">
      <alignment horizontal="left" vertical="top" wrapText="1"/>
    </xf>
    <xf numFmtId="42" fontId="1" fillId="0" borderId="40" xfId="0" applyNumberFormat="1" applyFont="1" applyFill="1" applyBorder="1" applyAlignment="1">
      <alignment horizontal="right" vertical="top" wrapText="1"/>
    </xf>
    <xf numFmtId="42" fontId="1" fillId="0" borderId="42" xfId="0" applyNumberFormat="1" applyFont="1" applyFill="1" applyBorder="1" applyAlignment="1">
      <alignment horizontal="right" vertical="top" wrapText="1"/>
    </xf>
    <xf numFmtId="42" fontId="6" fillId="0" borderId="39" xfId="0" applyNumberFormat="1" applyFont="1" applyFill="1" applyBorder="1" applyAlignment="1">
      <alignment vertical="top" wrapText="1"/>
    </xf>
    <xf numFmtId="164" fontId="6" fillId="0" borderId="0" xfId="0" applyNumberFormat="1" applyFont="1" applyFill="1" applyBorder="1" applyAlignment="1">
      <alignment horizontal="center" vertical="top" wrapText="1"/>
    </xf>
    <xf numFmtId="0" fontId="3" fillId="0" borderId="43" xfId="0" applyFont="1" applyFill="1" applyBorder="1" applyAlignment="1">
      <alignment horizontal="left" vertical="top" wrapText="1"/>
    </xf>
    <xf numFmtId="42" fontId="7" fillId="0" borderId="40" xfId="0" applyNumberFormat="1" applyFont="1" applyFill="1" applyBorder="1" applyAlignment="1">
      <alignment horizontal="right" vertical="top" wrapText="1"/>
    </xf>
    <xf numFmtId="164" fontId="7" fillId="0" borderId="44" xfId="0" applyNumberFormat="1" applyFont="1" applyFill="1" applyBorder="1" applyAlignment="1">
      <alignment horizontal="left" vertical="top" wrapText="1"/>
    </xf>
    <xf numFmtId="42" fontId="4" fillId="0" borderId="56" xfId="0" applyNumberFormat="1" applyFont="1" applyFill="1" applyBorder="1" applyAlignment="1">
      <alignment horizontal="center" vertical="top" wrapText="1"/>
    </xf>
    <xf numFmtId="42" fontId="7" fillId="0" borderId="56" xfId="0" applyNumberFormat="1" applyFont="1" applyFill="1" applyBorder="1" applyAlignment="1">
      <alignment horizontal="right" vertical="top" wrapText="1"/>
    </xf>
    <xf numFmtId="0" fontId="1" fillId="0" borderId="49" xfId="0" applyFont="1" applyFill="1" applyBorder="1" applyAlignment="1">
      <alignment horizontal="left" vertical="top" wrapText="1"/>
    </xf>
    <xf numFmtId="164" fontId="1" fillId="0" borderId="57" xfId="0" applyNumberFormat="1" applyFont="1" applyFill="1" applyBorder="1" applyAlignment="1">
      <alignment horizontal="right" vertical="top" wrapText="1"/>
    </xf>
    <xf numFmtId="0" fontId="7" fillId="0" borderId="28" xfId="0" applyFont="1" applyFill="1" applyBorder="1" applyAlignment="1">
      <alignment horizontal="right" vertical="top" wrapText="1"/>
    </xf>
    <xf numFmtId="164" fontId="1" fillId="0" borderId="50" xfId="0" applyNumberFormat="1" applyFont="1" applyFill="1" applyBorder="1" applyAlignment="1">
      <alignment horizontal="left" vertical="top" wrapText="1"/>
    </xf>
    <xf numFmtId="0" fontId="1" fillId="0" borderId="58" xfId="0" applyNumberFormat="1" applyFont="1" applyFill="1" applyBorder="1" applyAlignment="1">
      <alignment horizontal="right" vertical="top" wrapText="1"/>
    </xf>
    <xf numFmtId="0" fontId="1" fillId="0" borderId="59" xfId="0" applyNumberFormat="1" applyFont="1" applyFill="1" applyBorder="1" applyAlignment="1">
      <alignment horizontal="right" vertical="top" wrapText="1"/>
    </xf>
    <xf numFmtId="0" fontId="7" fillId="0" borderId="59" xfId="0" applyFont="1" applyFill="1" applyBorder="1" applyAlignment="1">
      <alignment horizontal="right" vertical="top" wrapText="1"/>
    </xf>
    <xf numFmtId="42" fontId="4" fillId="0" borderId="57" xfId="0" applyNumberFormat="1" applyFont="1" applyFill="1" applyBorder="1" applyAlignment="1">
      <alignment horizontal="right" vertical="top" wrapText="1"/>
    </xf>
    <xf numFmtId="42" fontId="1" fillId="0" borderId="28" xfId="0" applyNumberFormat="1" applyFont="1" applyFill="1" applyBorder="1" applyAlignment="1">
      <alignment horizontal="right" vertical="top" wrapText="1"/>
    </xf>
    <xf numFmtId="49" fontId="10" fillId="0" borderId="48" xfId="0" applyNumberFormat="1" applyFont="1" applyFill="1" applyBorder="1" applyAlignment="1">
      <alignment horizontal="left" vertical="top" wrapText="1"/>
    </xf>
    <xf numFmtId="42" fontId="4" fillId="0" borderId="50" xfId="0" applyNumberFormat="1" applyFont="1" applyFill="1" applyBorder="1" applyAlignment="1">
      <alignment horizontal="right" vertical="top" wrapText="1"/>
    </xf>
    <xf numFmtId="42" fontId="1" fillId="0" borderId="58" xfId="0" applyNumberFormat="1" applyFont="1" applyFill="1" applyBorder="1" applyAlignment="1">
      <alignment horizontal="right" vertical="top" wrapText="1"/>
    </xf>
    <xf numFmtId="42" fontId="1" fillId="0" borderId="59" xfId="0" applyNumberFormat="1" applyFont="1" applyFill="1" applyBorder="1" applyAlignment="1">
      <alignment horizontal="right" vertical="top" wrapText="1"/>
    </xf>
    <xf numFmtId="42" fontId="6" fillId="0" borderId="57" xfId="0" applyNumberFormat="1" applyFont="1" applyFill="1" applyBorder="1" applyAlignment="1">
      <alignment vertical="top" wrapText="1"/>
    </xf>
    <xf numFmtId="42" fontId="7" fillId="0" borderId="28" xfId="0" applyNumberFormat="1" applyFont="1" applyFill="1" applyBorder="1" applyAlignment="1">
      <alignment vertical="top" wrapText="1"/>
    </xf>
    <xf numFmtId="42" fontId="7" fillId="0" borderId="51" xfId="0" applyNumberFormat="1" applyFont="1" applyFill="1" applyBorder="1" applyAlignment="1">
      <alignment vertical="top" wrapText="1"/>
    </xf>
    <xf numFmtId="164" fontId="1" fillId="0" borderId="51" xfId="0" applyNumberFormat="1" applyFont="1" applyFill="1" applyBorder="1" applyAlignment="1">
      <alignment horizontal="left" vertical="top" wrapText="1"/>
    </xf>
    <xf numFmtId="164" fontId="7" fillId="0" borderId="50" xfId="0" applyNumberFormat="1" applyFont="1" applyFill="1" applyBorder="1" applyAlignment="1">
      <alignment horizontal="left" vertical="top" wrapText="1"/>
    </xf>
    <xf numFmtId="42" fontId="7" fillId="0" borderId="60" xfId="0" applyNumberFormat="1" applyFont="1" applyFill="1" applyBorder="1" applyAlignment="1">
      <alignment horizontal="right" vertical="top" wrapText="1"/>
    </xf>
    <xf numFmtId="42" fontId="4" fillId="0" borderId="20" xfId="0" applyNumberFormat="1" applyFont="1" applyFill="1" applyBorder="1" applyAlignment="1">
      <alignment horizontal="center" vertical="top" wrapText="1"/>
    </xf>
    <xf numFmtId="42" fontId="7" fillId="0" borderId="20" xfId="0" applyNumberFormat="1" applyFont="1" applyFill="1" applyBorder="1" applyAlignment="1">
      <alignment horizontal="right" vertical="top" wrapText="1"/>
    </xf>
    <xf numFmtId="42" fontId="7" fillId="0" borderId="15" xfId="0" applyNumberFormat="1" applyFont="1" applyFill="1" applyBorder="1" applyAlignment="1">
      <alignment horizontal="right" vertical="top" wrapText="1"/>
    </xf>
    <xf numFmtId="0" fontId="4" fillId="0" borderId="22" xfId="0" applyFont="1" applyFill="1" applyBorder="1" applyAlignment="1">
      <alignment horizontal="right" vertical="top" wrapText="1"/>
    </xf>
    <xf numFmtId="0" fontId="1" fillId="0" borderId="37" xfId="0" applyFont="1" applyFill="1" applyBorder="1" applyAlignment="1">
      <alignment horizontal="left" vertical="top" wrapText="1"/>
    </xf>
    <xf numFmtId="49" fontId="7" fillId="0" borderId="6" xfId="0" applyNumberFormat="1" applyFont="1" applyFill="1" applyBorder="1" applyAlignment="1">
      <alignment horizontal="left" vertical="top" wrapText="1"/>
    </xf>
    <xf numFmtId="0" fontId="1" fillId="0" borderId="11" xfId="0" applyNumberFormat="1" applyFont="1" applyFill="1" applyBorder="1" applyAlignment="1">
      <alignment horizontal="right" vertical="top" wrapText="1"/>
    </xf>
    <xf numFmtId="0" fontId="6" fillId="0" borderId="12" xfId="0" applyFont="1" applyFill="1" applyBorder="1" applyAlignment="1">
      <alignment horizontal="right" vertical="top" wrapText="1"/>
    </xf>
    <xf numFmtId="42" fontId="6" fillId="0" borderId="20" xfId="0" applyNumberFormat="1" applyFont="1" applyFill="1" applyBorder="1" applyAlignment="1">
      <alignment horizontal="right" vertical="top" wrapText="1"/>
    </xf>
    <xf numFmtId="42" fontId="6" fillId="0" borderId="15" xfId="0" applyNumberFormat="1" applyFont="1" applyFill="1" applyBorder="1" applyAlignment="1">
      <alignment horizontal="right" vertical="top" wrapText="1"/>
    </xf>
    <xf numFmtId="42" fontId="6" fillId="0" borderId="35" xfId="0" applyNumberFormat="1" applyFont="1" applyFill="1" applyBorder="1" applyAlignment="1">
      <alignment horizontal="right" vertical="top" wrapText="1"/>
    </xf>
    <xf numFmtId="0" fontId="7" fillId="0" borderId="41" xfId="0" applyFont="1" applyFill="1" applyBorder="1" applyAlignment="1">
      <alignment horizontal="left" vertical="top" wrapText="1"/>
    </xf>
    <xf numFmtId="0" fontId="1" fillId="0" borderId="39" xfId="0" applyFont="1" applyFill="1" applyBorder="1" applyAlignment="1">
      <alignment horizontal="right" vertical="top" wrapText="1"/>
    </xf>
    <xf numFmtId="0" fontId="6" fillId="0" borderId="61" xfId="0" applyFont="1" applyFill="1" applyBorder="1" applyAlignment="1">
      <alignment horizontal="right" vertical="top" wrapText="1"/>
    </xf>
    <xf numFmtId="42" fontId="4" fillId="0" borderId="56" xfId="0" applyNumberFormat="1" applyFont="1" applyFill="1" applyBorder="1" applyAlignment="1">
      <alignment horizontal="right" vertical="top" wrapText="1"/>
    </xf>
    <xf numFmtId="42" fontId="4" fillId="0" borderId="56" xfId="0" applyNumberFormat="1" applyFont="1" applyFill="1" applyBorder="1" applyAlignment="1">
      <alignment horizontal="left" vertical="top" wrapText="1"/>
    </xf>
    <xf numFmtId="0" fontId="1" fillId="0" borderId="40" xfId="0" applyFont="1" applyFill="1" applyBorder="1" applyAlignment="1">
      <alignment horizontal="right" vertical="top" wrapText="1"/>
    </xf>
    <xf numFmtId="42" fontId="4" fillId="0" borderId="40" xfId="0" applyNumberFormat="1" applyFont="1" applyFill="1" applyBorder="1" applyAlignment="1">
      <alignment horizontal="right" vertical="top" wrapText="1"/>
    </xf>
    <xf numFmtId="42" fontId="1" fillId="0" borderId="40" xfId="0" applyNumberFormat="1" applyFont="1" applyFill="1" applyBorder="1" applyAlignment="1">
      <alignment horizontal="left" vertical="top" wrapText="1"/>
    </xf>
    <xf numFmtId="0" fontId="4" fillId="0" borderId="62" xfId="0" applyFont="1" applyFill="1" applyBorder="1" applyAlignment="1">
      <alignment horizontal="right" vertical="top" wrapText="1"/>
    </xf>
    <xf numFmtId="42" fontId="4" fillId="0" borderId="63" xfId="0" applyNumberFormat="1" applyFont="1" applyFill="1" applyBorder="1" applyAlignment="1">
      <alignment horizontal="right" vertical="top" wrapText="1"/>
    </xf>
    <xf numFmtId="42" fontId="6" fillId="0" borderId="63" xfId="0" applyNumberFormat="1" applyFont="1" applyFill="1" applyBorder="1" applyAlignment="1">
      <alignment horizontal="right" vertical="top" wrapText="1"/>
    </xf>
    <xf numFmtId="42" fontId="4" fillId="0" borderId="63" xfId="0" applyNumberFormat="1" applyFont="1" applyFill="1" applyBorder="1" applyAlignment="1">
      <alignment horizontal="left" vertical="top" wrapText="1"/>
    </xf>
    <xf numFmtId="0" fontId="12" fillId="0" borderId="37" xfId="0" applyFont="1" applyFill="1" applyBorder="1" applyAlignment="1">
      <alignment horizontal="right" vertical="top" wrapText="1"/>
    </xf>
    <xf numFmtId="0" fontId="1" fillId="0" borderId="59" xfId="0" applyFont="1" applyFill="1" applyBorder="1" applyAlignment="1">
      <alignment horizontal="right" vertical="top" wrapText="1"/>
    </xf>
    <xf numFmtId="0" fontId="1" fillId="0" borderId="57" xfId="0" applyFont="1" applyFill="1" applyBorder="1" applyAlignment="1">
      <alignment horizontal="right" vertical="top" wrapText="1"/>
    </xf>
    <xf numFmtId="0" fontId="10" fillId="0" borderId="48" xfId="0" applyFont="1" applyFill="1" applyBorder="1" applyAlignment="1">
      <alignment horizontal="left" vertical="top" wrapText="1"/>
    </xf>
    <xf numFmtId="42" fontId="4" fillId="0" borderId="60" xfId="0" applyNumberFormat="1" applyFont="1" applyFill="1" applyBorder="1" applyAlignment="1">
      <alignment horizontal="left" vertical="top" wrapText="1"/>
    </xf>
    <xf numFmtId="0" fontId="1" fillId="0" borderId="58" xfId="0" applyFont="1" applyFill="1" applyBorder="1" applyAlignment="1">
      <alignment horizontal="right" vertical="top" wrapText="1"/>
    </xf>
    <xf numFmtId="42" fontId="1" fillId="0" borderId="58" xfId="0" applyNumberFormat="1" applyFont="1" applyFill="1" applyBorder="1" applyAlignment="1">
      <alignment horizontal="left" vertical="top" wrapText="1"/>
    </xf>
    <xf numFmtId="42" fontId="1" fillId="0" borderId="59" xfId="0" applyNumberFormat="1" applyFont="1" applyFill="1" applyBorder="1" applyAlignment="1">
      <alignment horizontal="left" vertical="top" wrapText="1"/>
    </xf>
    <xf numFmtId="42" fontId="4" fillId="0" borderId="64" xfId="0" applyNumberFormat="1" applyFont="1" applyFill="1" applyBorder="1" applyAlignment="1">
      <alignment horizontal="left" vertical="top" wrapText="1"/>
    </xf>
    <xf numFmtId="0" fontId="4" fillId="0" borderId="0" xfId="0" applyFont="1" applyBorder="1" applyAlignment="1">
      <alignment horizontal="right" vertical="top" wrapText="1"/>
    </xf>
    <xf numFmtId="0" fontId="1" fillId="0" borderId="39" xfId="0" applyNumberFormat="1" applyFont="1" applyFill="1" applyBorder="1" applyAlignment="1">
      <alignment horizontal="right" vertical="top" wrapText="1"/>
    </xf>
    <xf numFmtId="0" fontId="6" fillId="0" borderId="62" xfId="0" applyFont="1" applyFill="1" applyBorder="1" applyAlignment="1">
      <alignment horizontal="right" vertical="top" wrapText="1"/>
    </xf>
    <xf numFmtId="0" fontId="1" fillId="0" borderId="57" xfId="0" applyNumberFormat="1" applyFont="1" applyFill="1" applyBorder="1" applyAlignment="1">
      <alignment horizontal="right" vertical="top" wrapText="1"/>
    </xf>
    <xf numFmtId="0" fontId="5" fillId="0" borderId="48" xfId="0" applyFont="1" applyFill="1" applyBorder="1" applyAlignment="1">
      <alignment vertical="top" wrapText="1"/>
    </xf>
    <xf numFmtId="42" fontId="7" fillId="0" borderId="59" xfId="0" applyNumberFormat="1" applyFont="1" applyFill="1" applyBorder="1" applyAlignment="1">
      <alignment horizontal="right" vertical="top" wrapText="1"/>
    </xf>
    <xf numFmtId="42" fontId="1" fillId="2" borderId="20" xfId="0" applyNumberFormat="1" applyFont="1" applyFill="1" applyBorder="1" applyAlignment="1">
      <alignment horizontal="left" vertical="top" wrapText="1"/>
    </xf>
    <xf numFmtId="42" fontId="6" fillId="0" borderId="64" xfId="0" applyNumberFormat="1" applyFont="1" applyFill="1" applyBorder="1" applyAlignment="1">
      <alignment horizontal="right" vertical="top" wrapText="1"/>
    </xf>
    <xf numFmtId="0" fontId="4" fillId="0" borderId="34" xfId="0" applyFont="1" applyFill="1" applyBorder="1" applyAlignment="1">
      <alignment horizontal="right" vertical="top" wrapText="1"/>
    </xf>
    <xf numFmtId="0" fontId="4" fillId="0" borderId="34" xfId="0" applyNumberFormat="1" applyFont="1" applyFill="1" applyBorder="1" applyAlignment="1">
      <alignment horizontal="right" vertical="top" wrapText="1"/>
    </xf>
    <xf numFmtId="0" fontId="6" fillId="0" borderId="34" xfId="0" applyNumberFormat="1" applyFont="1" applyFill="1" applyBorder="1" applyAlignment="1">
      <alignment horizontal="right" vertical="top" wrapText="1"/>
    </xf>
    <xf numFmtId="0" fontId="4" fillId="0" borderId="47" xfId="0" applyNumberFormat="1" applyFont="1" applyFill="1" applyBorder="1" applyAlignment="1">
      <alignment horizontal="right" vertical="top" wrapText="1"/>
    </xf>
    <xf numFmtId="0" fontId="8" fillId="3" borderId="17" xfId="0" applyFont="1" applyFill="1" applyBorder="1" applyAlignment="1">
      <alignment horizontal="left" vertical="top" wrapText="1"/>
    </xf>
    <xf numFmtId="42" fontId="1" fillId="0" borderId="47" xfId="0" applyNumberFormat="1" applyFont="1" applyFill="1" applyBorder="1" applyAlignment="1">
      <alignment horizontal="right" vertical="top" wrapText="1"/>
    </xf>
    <xf numFmtId="0" fontId="4" fillId="0" borderId="65" xfId="0" applyFont="1" applyFill="1" applyBorder="1" applyAlignment="1">
      <alignment horizontal="right" vertical="top" wrapText="1"/>
    </xf>
    <xf numFmtId="0" fontId="1" fillId="0" borderId="56" xfId="0" applyNumberFormat="1" applyFont="1" applyFill="1" applyBorder="1" applyAlignment="1">
      <alignment horizontal="right" vertical="top" wrapText="1"/>
    </xf>
    <xf numFmtId="42" fontId="4" fillId="0" borderId="46" xfId="0" applyNumberFormat="1" applyFont="1" applyFill="1" applyBorder="1" applyAlignment="1">
      <alignment horizontal="right" vertical="top" wrapText="1"/>
    </xf>
    <xf numFmtId="42" fontId="6" fillId="0" borderId="46" xfId="0" applyNumberFormat="1" applyFont="1" applyFill="1" applyBorder="1" applyAlignment="1">
      <alignment horizontal="right" vertical="top" wrapText="1"/>
    </xf>
    <xf numFmtId="42" fontId="4" fillId="0" borderId="66" xfId="0" applyNumberFormat="1" applyFont="1" applyFill="1" applyBorder="1" applyAlignment="1">
      <alignment horizontal="center" vertical="top" wrapText="1"/>
    </xf>
    <xf numFmtId="42" fontId="4" fillId="0" borderId="47" xfId="0" applyNumberFormat="1" applyFont="1" applyFill="1" applyBorder="1" applyAlignment="1">
      <alignment horizontal="center" vertical="top" wrapText="1"/>
    </xf>
    <xf numFmtId="0" fontId="1" fillId="0" borderId="24" xfId="0" applyNumberFormat="1" applyFont="1" applyFill="1" applyBorder="1" applyAlignment="1">
      <alignment horizontal="right" vertical="top" wrapText="1"/>
    </xf>
    <xf numFmtId="0" fontId="5" fillId="0" borderId="9" xfId="0" applyFont="1" applyFill="1" applyBorder="1" applyAlignment="1">
      <alignment vertical="top" wrapText="1"/>
    </xf>
    <xf numFmtId="164" fontId="10" fillId="0" borderId="67" xfId="0" applyNumberFormat="1" applyFont="1" applyFill="1" applyBorder="1" applyAlignment="1">
      <alignment horizontal="right" vertical="top" wrapText="1"/>
    </xf>
    <xf numFmtId="0" fontId="1" fillId="0" borderId="67" xfId="0" applyFont="1" applyFill="1" applyBorder="1" applyAlignment="1">
      <alignment horizontal="left" vertical="top" wrapText="1"/>
    </xf>
    <xf numFmtId="0" fontId="1" fillId="0" borderId="10" xfId="0" applyFont="1" applyFill="1" applyBorder="1" applyAlignment="1">
      <alignment horizontal="left" vertical="top" wrapText="1"/>
    </xf>
    <xf numFmtId="49" fontId="6" fillId="2" borderId="25" xfId="0" applyNumberFormat="1" applyFont="1" applyFill="1" applyBorder="1" applyAlignment="1">
      <alignment horizontal="left" vertical="top" wrapText="1"/>
    </xf>
    <xf numFmtId="0" fontId="1" fillId="0" borderId="60" xfId="0" applyNumberFormat="1" applyFont="1" applyFill="1" applyBorder="1" applyAlignment="1">
      <alignment horizontal="right" vertical="top" wrapText="1"/>
    </xf>
    <xf numFmtId="49" fontId="7" fillId="2" borderId="6" xfId="0" applyNumberFormat="1" applyFont="1" applyFill="1" applyBorder="1" applyAlignment="1">
      <alignment horizontal="left" vertical="top" wrapText="1"/>
    </xf>
    <xf numFmtId="0" fontId="6" fillId="0" borderId="27" xfId="0" applyFont="1" applyFill="1" applyBorder="1" applyAlignment="1">
      <alignment horizontal="right" vertical="top" wrapText="1"/>
    </xf>
    <xf numFmtId="0" fontId="3" fillId="0" borderId="17" xfId="0" applyFont="1" applyFill="1" applyBorder="1" applyAlignment="1">
      <alignment horizontal="left" vertical="top" wrapText="1"/>
    </xf>
    <xf numFmtId="42" fontId="7" fillId="0" borderId="58" xfId="0" applyNumberFormat="1" applyFont="1" applyFill="1" applyBorder="1" applyAlignment="1">
      <alignment horizontal="right" vertical="top" wrapText="1"/>
    </xf>
    <xf numFmtId="0" fontId="4" fillId="0" borderId="12" xfId="0" applyFont="1" applyFill="1" applyBorder="1" applyAlignment="1">
      <alignment horizontal="right" vertical="top" wrapText="1"/>
    </xf>
    <xf numFmtId="42" fontId="6" fillId="0" borderId="68" xfId="0" applyNumberFormat="1" applyFont="1" applyFill="1" applyBorder="1" applyAlignment="1">
      <alignment horizontal="right" vertical="top" wrapText="1"/>
    </xf>
    <xf numFmtId="0" fontId="5" fillId="0" borderId="9" xfId="0" applyFont="1" applyFill="1" applyBorder="1" applyAlignment="1">
      <alignment horizontal="left" vertical="top" wrapText="1"/>
    </xf>
    <xf numFmtId="0" fontId="1" fillId="0" borderId="18" xfId="0" applyNumberFormat="1" applyFont="1" applyFill="1" applyBorder="1" applyAlignment="1">
      <alignment horizontal="right" vertical="top" wrapText="1"/>
    </xf>
    <xf numFmtId="0" fontId="4" fillId="5" borderId="1" xfId="0" applyFont="1" applyFill="1" applyBorder="1" applyAlignment="1">
      <alignment horizontal="center" vertical="top" wrapText="1"/>
    </xf>
    <xf numFmtId="0" fontId="1" fillId="5" borderId="1" xfId="0" applyFont="1" applyFill="1" applyBorder="1" applyAlignment="1">
      <alignment horizontal="right" vertical="top" wrapText="1"/>
    </xf>
    <xf numFmtId="42" fontId="1" fillId="5" borderId="1" xfId="0" applyNumberFormat="1" applyFont="1" applyFill="1" applyBorder="1" applyAlignment="1">
      <alignment horizontal="right" vertical="top" wrapText="1"/>
    </xf>
    <xf numFmtId="42" fontId="1" fillId="5" borderId="2" xfId="0" applyNumberFormat="1" applyFont="1" applyFill="1" applyBorder="1" applyAlignment="1">
      <alignment horizontal="right" vertical="top" wrapText="1"/>
    </xf>
    <xf numFmtId="42" fontId="6" fillId="5" borderId="23" xfId="0" applyNumberFormat="1" applyFont="1" applyFill="1" applyBorder="1" applyAlignment="1">
      <alignment horizontal="right" vertical="top" wrapText="1"/>
    </xf>
    <xf numFmtId="0" fontId="1" fillId="5" borderId="24" xfId="0" applyFont="1" applyFill="1" applyBorder="1" applyAlignment="1">
      <alignment horizontal="right" vertical="top" wrapText="1"/>
    </xf>
    <xf numFmtId="42" fontId="7" fillId="5" borderId="24" xfId="0" applyNumberFormat="1" applyFont="1" applyFill="1" applyBorder="1" applyAlignment="1">
      <alignment horizontal="right" vertical="top" wrapText="1"/>
    </xf>
    <xf numFmtId="42" fontId="7" fillId="5" borderId="1" xfId="0" applyNumberFormat="1" applyFont="1" applyFill="1" applyBorder="1" applyAlignment="1">
      <alignment horizontal="right" vertical="top" wrapText="1"/>
    </xf>
    <xf numFmtId="42" fontId="6" fillId="5" borderId="1" xfId="0" applyNumberFormat="1" applyFont="1" applyFill="1" applyBorder="1" applyAlignment="1">
      <alignment horizontal="right" vertical="top" wrapText="1"/>
    </xf>
    <xf numFmtId="42" fontId="7" fillId="5" borderId="21" xfId="0" applyNumberFormat="1" applyFont="1" applyFill="1" applyBorder="1" applyAlignment="1">
      <alignment horizontal="right" vertical="top" wrapText="1"/>
    </xf>
    <xf numFmtId="0" fontId="1" fillId="5" borderId="2" xfId="0" applyFont="1" applyFill="1" applyBorder="1" applyAlignment="1">
      <alignment horizontal="right" vertical="top" wrapText="1"/>
    </xf>
    <xf numFmtId="42" fontId="7" fillId="5" borderId="26" xfId="0" applyNumberFormat="1" applyFont="1" applyFill="1" applyBorder="1" applyAlignment="1">
      <alignment horizontal="left" vertical="top" wrapText="1"/>
    </xf>
    <xf numFmtId="164" fontId="1" fillId="5" borderId="39" xfId="0" applyNumberFormat="1" applyFont="1" applyFill="1" applyBorder="1" applyAlignment="1">
      <alignment horizontal="right" vertical="top" wrapText="1"/>
    </xf>
    <xf numFmtId="0" fontId="1" fillId="5" borderId="40" xfId="0" applyNumberFormat="1" applyFont="1" applyFill="1" applyBorder="1" applyAlignment="1">
      <alignment horizontal="right" vertical="top" wrapText="1"/>
    </xf>
    <xf numFmtId="0" fontId="1" fillId="5" borderId="31" xfId="0" applyNumberFormat="1" applyFont="1" applyFill="1" applyBorder="1" applyAlignment="1">
      <alignment horizontal="right" vertical="top" wrapText="1"/>
    </xf>
    <xf numFmtId="0" fontId="7" fillId="5" borderId="31" xfId="0" applyFont="1" applyFill="1" applyBorder="1" applyAlignment="1">
      <alignment horizontal="right" vertical="top" wrapText="1"/>
    </xf>
    <xf numFmtId="42" fontId="4" fillId="5" borderId="39" xfId="0" applyNumberFormat="1" applyFont="1" applyFill="1" applyBorder="1" applyAlignment="1">
      <alignment horizontal="right" vertical="top" wrapText="1"/>
    </xf>
    <xf numFmtId="42" fontId="1" fillId="5" borderId="42" xfId="0" applyNumberFormat="1" applyFont="1" applyFill="1" applyBorder="1" applyAlignment="1">
      <alignment horizontal="right" vertical="top" wrapText="1"/>
    </xf>
    <xf numFmtId="42" fontId="1" fillId="5" borderId="40" xfId="0" applyNumberFormat="1" applyFont="1" applyFill="1" applyBorder="1" applyAlignment="1">
      <alignment horizontal="right" vertical="top" wrapText="1"/>
    </xf>
    <xf numFmtId="42" fontId="1" fillId="5" borderId="31" xfId="0" applyNumberFormat="1" applyFont="1" applyFill="1" applyBorder="1" applyAlignment="1">
      <alignment horizontal="right" vertical="top" wrapText="1"/>
    </xf>
    <xf numFmtId="42" fontId="6" fillId="5" borderId="39" xfId="0" applyNumberFormat="1" applyFont="1" applyFill="1" applyBorder="1" applyAlignment="1">
      <alignment vertical="top" wrapText="1"/>
    </xf>
    <xf numFmtId="42" fontId="7" fillId="5" borderId="56" xfId="0" applyNumberFormat="1" applyFont="1" applyFill="1" applyBorder="1" applyAlignment="1">
      <alignment horizontal="right" vertical="top" wrapText="1"/>
    </xf>
    <xf numFmtId="42" fontId="7" fillId="5" borderId="20" xfId="0" applyNumberFormat="1" applyFont="1" applyFill="1" applyBorder="1" applyAlignment="1">
      <alignment horizontal="right" vertical="top" wrapText="1"/>
    </xf>
    <xf numFmtId="0" fontId="1" fillId="5" borderId="1" xfId="0" applyNumberFormat="1" applyFont="1" applyFill="1" applyBorder="1" applyAlignment="1">
      <alignment horizontal="right" vertical="top" wrapText="1"/>
    </xf>
    <xf numFmtId="42" fontId="6" fillId="5" borderId="20" xfId="0" applyNumberFormat="1" applyFont="1" applyFill="1" applyBorder="1" applyAlignment="1">
      <alignment horizontal="right" vertical="top" wrapText="1"/>
    </xf>
    <xf numFmtId="0" fontId="12" fillId="5" borderId="14" xfId="0" applyFont="1" applyFill="1" applyBorder="1" applyAlignment="1">
      <alignment horizontal="right" vertical="top" wrapText="1"/>
    </xf>
    <xf numFmtId="0" fontId="1" fillId="5" borderId="31" xfId="0" applyFont="1" applyFill="1" applyBorder="1" applyAlignment="1">
      <alignment horizontal="right" vertical="top" wrapText="1"/>
    </xf>
    <xf numFmtId="0" fontId="1" fillId="5" borderId="39" xfId="0" applyFont="1" applyFill="1" applyBorder="1" applyAlignment="1">
      <alignment horizontal="right" vertical="top" wrapText="1"/>
    </xf>
    <xf numFmtId="42" fontId="6" fillId="5" borderId="56" xfId="0" applyNumberFormat="1" applyFont="1" applyFill="1" applyBorder="1" applyAlignment="1">
      <alignment horizontal="right" vertical="top" wrapText="1"/>
    </xf>
    <xf numFmtId="0" fontId="1" fillId="5" borderId="40" xfId="0" applyFont="1" applyFill="1" applyBorder="1" applyAlignment="1">
      <alignment horizontal="right" vertical="top" wrapText="1"/>
    </xf>
    <xf numFmtId="42" fontId="7" fillId="5" borderId="40" xfId="0" applyNumberFormat="1" applyFont="1" applyFill="1" applyBorder="1" applyAlignment="1">
      <alignment horizontal="right" vertical="top" wrapText="1"/>
    </xf>
    <xf numFmtId="42" fontId="7" fillId="5" borderId="31" xfId="0" applyNumberFormat="1" applyFont="1" applyFill="1" applyBorder="1" applyAlignment="1">
      <alignment horizontal="right" vertical="top" wrapText="1"/>
    </xf>
    <xf numFmtId="42" fontId="6" fillId="5" borderId="63" xfId="0" applyNumberFormat="1" applyFont="1" applyFill="1" applyBorder="1" applyAlignment="1">
      <alignment horizontal="right" vertical="top" wrapText="1"/>
    </xf>
    <xf numFmtId="42" fontId="7" fillId="5" borderId="2" xfId="0" applyNumberFormat="1" applyFont="1" applyFill="1" applyBorder="1" applyAlignment="1">
      <alignment horizontal="right" vertical="top" wrapText="1"/>
    </xf>
    <xf numFmtId="0" fontId="1" fillId="5" borderId="39" xfId="0" applyNumberFormat="1" applyFont="1" applyFill="1" applyBorder="1" applyAlignment="1">
      <alignment horizontal="right" vertical="top" wrapText="1"/>
    </xf>
    <xf numFmtId="42" fontId="7" fillId="5" borderId="20" xfId="0" applyNumberFormat="1" applyFont="1" applyFill="1" applyBorder="1" applyAlignment="1">
      <alignment horizontal="left" vertical="top" wrapText="1"/>
    </xf>
    <xf numFmtId="0" fontId="1" fillId="5" borderId="56" xfId="0" applyNumberFormat="1" applyFont="1" applyFill="1" applyBorder="1" applyAlignment="1">
      <alignment horizontal="right" vertical="top" wrapText="1"/>
    </xf>
    <xf numFmtId="42" fontId="6" fillId="5" borderId="35" xfId="0" applyNumberFormat="1" applyFont="1" applyFill="1" applyBorder="1" applyAlignment="1">
      <alignment horizontal="right" vertical="top" wrapText="1"/>
    </xf>
    <xf numFmtId="0" fontId="1" fillId="5" borderId="24" xfId="0" applyNumberFormat="1" applyFont="1" applyFill="1" applyBorder="1" applyAlignment="1">
      <alignment horizontal="right" vertical="top" wrapText="1"/>
    </xf>
    <xf numFmtId="42" fontId="4" fillId="5" borderId="23" xfId="0" applyNumberFormat="1" applyFont="1" applyFill="1" applyBorder="1" applyAlignment="1">
      <alignment horizontal="right" vertical="top" wrapText="1"/>
    </xf>
    <xf numFmtId="42" fontId="1" fillId="5" borderId="24" xfId="0" applyNumberFormat="1" applyFont="1" applyFill="1" applyBorder="1" applyAlignment="1">
      <alignment horizontal="right" vertical="top" wrapText="1"/>
    </xf>
    <xf numFmtId="42" fontId="1" fillId="5" borderId="1" xfId="0" applyNumberFormat="1" applyFont="1" applyFill="1" applyBorder="1" applyAlignment="1">
      <alignment horizontal="left" vertical="top" wrapText="1"/>
    </xf>
    <xf numFmtId="42" fontId="4" fillId="5" borderId="1" xfId="0" applyNumberFormat="1" applyFont="1" applyFill="1" applyBorder="1" applyAlignment="1">
      <alignment horizontal="right" vertical="top" wrapText="1"/>
    </xf>
    <xf numFmtId="42" fontId="1" fillId="5" borderId="26" xfId="0" applyNumberFormat="1" applyFont="1" applyFill="1" applyBorder="1" applyAlignment="1">
      <alignment horizontal="left" vertical="top" wrapText="1"/>
    </xf>
    <xf numFmtId="49" fontId="1" fillId="5" borderId="1" xfId="0" applyNumberFormat="1" applyFont="1" applyFill="1" applyBorder="1" applyAlignment="1">
      <alignment horizontal="right" vertical="top" wrapText="1"/>
    </xf>
    <xf numFmtId="42" fontId="4" fillId="5" borderId="56" xfId="0" applyNumberFormat="1" applyFont="1" applyFill="1" applyBorder="1" applyAlignment="1">
      <alignment horizontal="right" vertical="top" wrapText="1"/>
    </xf>
    <xf numFmtId="42" fontId="4" fillId="5" borderId="63" xfId="0" applyNumberFormat="1" applyFont="1" applyFill="1" applyBorder="1" applyAlignment="1">
      <alignment horizontal="right" vertical="top" wrapText="1"/>
    </xf>
    <xf numFmtId="42" fontId="1" fillId="5" borderId="20" xfId="0" applyNumberFormat="1" applyFont="1" applyFill="1" applyBorder="1" applyAlignment="1">
      <alignment horizontal="left" vertical="top" wrapText="1"/>
    </xf>
    <xf numFmtId="42" fontId="4" fillId="5" borderId="56" xfId="0" applyNumberFormat="1" applyFont="1" applyFill="1" applyBorder="1" applyAlignment="1">
      <alignment horizontal="left" vertical="top" wrapText="1"/>
    </xf>
    <xf numFmtId="42" fontId="1" fillId="5" borderId="40" xfId="0" applyNumberFormat="1" applyFont="1" applyFill="1" applyBorder="1" applyAlignment="1">
      <alignment horizontal="left" vertical="top" wrapText="1"/>
    </xf>
    <xf numFmtId="42" fontId="1" fillId="5" borderId="31" xfId="0" applyNumberFormat="1" applyFont="1" applyFill="1" applyBorder="1" applyAlignment="1">
      <alignment horizontal="left" vertical="top" wrapText="1"/>
    </xf>
    <xf numFmtId="42" fontId="4" fillId="5" borderId="63" xfId="0" applyNumberFormat="1" applyFont="1" applyFill="1" applyBorder="1" applyAlignment="1">
      <alignment horizontal="left" vertical="top" wrapText="1"/>
    </xf>
    <xf numFmtId="0" fontId="4" fillId="5" borderId="1" xfId="0" applyFont="1" applyFill="1" applyBorder="1" applyAlignment="1">
      <alignment horizontal="right" vertical="top" wrapText="1"/>
    </xf>
    <xf numFmtId="42" fontId="4" fillId="5" borderId="23" xfId="0" applyNumberFormat="1" applyFont="1" applyFill="1" applyBorder="1" applyAlignment="1">
      <alignment horizontal="left" vertical="top" wrapText="1"/>
    </xf>
    <xf numFmtId="42" fontId="1" fillId="5" borderId="24" xfId="0" applyNumberFormat="1" applyFont="1" applyFill="1" applyBorder="1" applyAlignment="1">
      <alignment horizontal="left" vertical="top" wrapText="1"/>
    </xf>
    <xf numFmtId="42" fontId="4" fillId="5" borderId="1" xfId="0" applyNumberFormat="1" applyFont="1" applyFill="1" applyBorder="1" applyAlignment="1">
      <alignment horizontal="left" vertical="top" wrapText="1"/>
    </xf>
    <xf numFmtId="42" fontId="1" fillId="5" borderId="53" xfId="0" applyNumberFormat="1" applyFont="1" applyFill="1" applyBorder="1" applyAlignment="1">
      <alignment horizontal="left" vertical="top" wrapText="1"/>
    </xf>
    <xf numFmtId="42" fontId="1" fillId="5" borderId="52" xfId="0" applyNumberFormat="1" applyFont="1" applyFill="1" applyBorder="1" applyAlignment="1">
      <alignment horizontal="left" vertical="top" wrapText="1"/>
    </xf>
    <xf numFmtId="42" fontId="1" fillId="5" borderId="2" xfId="0" applyNumberFormat="1" applyFont="1" applyFill="1" applyBorder="1" applyAlignment="1">
      <alignment horizontal="left" vertical="top" wrapText="1"/>
    </xf>
    <xf numFmtId="49" fontId="7" fillId="0" borderId="55" xfId="0" applyNumberFormat="1" applyFont="1" applyFill="1" applyBorder="1" applyAlignment="1">
      <alignment horizontal="left" vertical="top" wrapText="1"/>
    </xf>
    <xf numFmtId="0" fontId="4" fillId="0" borderId="55" xfId="0" applyFont="1" applyFill="1" applyBorder="1" applyAlignment="1">
      <alignment horizontal="right" vertical="top" wrapText="1"/>
    </xf>
    <xf numFmtId="42" fontId="4" fillId="2" borderId="2" xfId="0" applyNumberFormat="1" applyFont="1" applyFill="1" applyBorder="1" applyAlignment="1">
      <alignment horizontal="right" vertical="top" wrapText="1"/>
    </xf>
    <xf numFmtId="164" fontId="10" fillId="0" borderId="67" xfId="0" applyNumberFormat="1" applyFont="1" applyFill="1" applyBorder="1" applyAlignment="1">
      <alignment horizontal="right" wrapText="1"/>
    </xf>
    <xf numFmtId="42" fontId="4" fillId="0" borderId="20" xfId="0" applyNumberFormat="1" applyFont="1" applyFill="1" applyBorder="1" applyAlignment="1">
      <alignment horizontal="right" vertical="top" wrapText="1"/>
    </xf>
    <xf numFmtId="164" fontId="1" fillId="0" borderId="40" xfId="0" applyNumberFormat="1" applyFont="1" applyFill="1" applyBorder="1" applyAlignment="1">
      <alignment horizontal="right" vertical="top" wrapText="1"/>
    </xf>
    <xf numFmtId="42" fontId="7" fillId="5" borderId="16" xfId="0" applyNumberFormat="1" applyFont="1" applyFill="1" applyBorder="1" applyAlignment="1">
      <alignment horizontal="right" vertical="top" wrapText="1"/>
    </xf>
    <xf numFmtId="42" fontId="4" fillId="0" borderId="26" xfId="0" applyNumberFormat="1" applyFont="1" applyFill="1" applyBorder="1" applyAlignment="1">
      <alignment horizontal="righ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0" xfId="0" applyFont="1" applyAlignment="1">
      <alignment vertical="top" wrapText="1"/>
    </xf>
    <xf numFmtId="0" fontId="10" fillId="0" borderId="70" xfId="0" applyFont="1" applyFill="1" applyBorder="1" applyAlignment="1">
      <alignment horizontal="left" vertical="top" wrapText="1"/>
    </xf>
    <xf numFmtId="164" fontId="10" fillId="0" borderId="4" xfId="0" applyNumberFormat="1" applyFont="1" applyFill="1" applyBorder="1" applyAlignment="1">
      <alignment horizontal="right" wrapText="1"/>
    </xf>
    <xf numFmtId="0" fontId="12" fillId="5" borderId="71" xfId="0" applyFont="1" applyFill="1" applyBorder="1" applyAlignment="1">
      <alignment horizontal="center" vertical="top" wrapText="1"/>
    </xf>
    <xf numFmtId="0" fontId="12" fillId="0" borderId="71" xfId="0" applyFont="1" applyFill="1" applyBorder="1" applyAlignment="1">
      <alignment horizontal="center" vertical="top" wrapText="1"/>
    </xf>
    <xf numFmtId="0" fontId="12" fillId="0" borderId="72" xfId="0" applyFont="1" applyFill="1" applyBorder="1" applyAlignment="1">
      <alignment horizontal="center" vertical="top" wrapText="1"/>
    </xf>
    <xf numFmtId="0" fontId="7" fillId="0" borderId="73" xfId="0" applyFont="1" applyFill="1" applyBorder="1" applyAlignment="1">
      <alignment horizontal="left" vertical="top" wrapText="1"/>
    </xf>
    <xf numFmtId="0" fontId="1" fillId="0" borderId="16" xfId="0" applyFont="1" applyFill="1" applyBorder="1" applyAlignment="1">
      <alignment horizontal="right" vertical="top" wrapText="1"/>
    </xf>
    <xf numFmtId="0" fontId="10" fillId="0" borderId="73" xfId="0" applyFont="1" applyFill="1" applyBorder="1" applyAlignment="1">
      <alignment horizontal="left" vertical="top" wrapText="1"/>
    </xf>
    <xf numFmtId="0" fontId="1" fillId="0" borderId="45" xfId="0" applyFont="1" applyFill="1" applyBorder="1" applyAlignment="1">
      <alignment horizontal="right" vertical="top" wrapText="1"/>
    </xf>
    <xf numFmtId="0" fontId="6" fillId="0" borderId="73" xfId="0" applyFont="1" applyFill="1" applyBorder="1" applyAlignment="1">
      <alignment horizontal="right" vertical="top" wrapText="1"/>
    </xf>
    <xf numFmtId="164" fontId="1" fillId="0" borderId="16" xfId="0" applyNumberFormat="1" applyFont="1" applyFill="1" applyBorder="1" applyAlignment="1">
      <alignment horizontal="right" vertical="top" wrapText="1"/>
    </xf>
    <xf numFmtId="164" fontId="1" fillId="0" borderId="45" xfId="0" applyNumberFormat="1" applyFont="1" applyFill="1" applyBorder="1" applyAlignment="1">
      <alignment horizontal="right" vertical="top" wrapText="1"/>
    </xf>
    <xf numFmtId="0" fontId="1" fillId="5" borderId="2" xfId="0" applyFont="1" applyFill="1" applyBorder="1" applyAlignment="1">
      <alignment horizontal="center" vertical="top" wrapText="1"/>
    </xf>
    <xf numFmtId="0" fontId="1" fillId="0" borderId="69" xfId="0" applyFont="1" applyBorder="1" applyAlignment="1">
      <alignment vertical="top" wrapText="1"/>
    </xf>
    <xf numFmtId="0" fontId="4" fillId="0" borderId="69" xfId="0" applyFont="1" applyFill="1" applyBorder="1" applyAlignment="1">
      <alignment horizontal="right" vertical="top" wrapText="1"/>
    </xf>
    <xf numFmtId="42" fontId="4" fillId="2" borderId="24" xfId="0" applyNumberFormat="1" applyFont="1" applyFill="1" applyBorder="1" applyAlignment="1">
      <alignment horizontal="right" vertical="top" wrapText="1"/>
    </xf>
    <xf numFmtId="42" fontId="1" fillId="2" borderId="24" xfId="0" applyNumberFormat="1" applyFont="1" applyFill="1" applyBorder="1" applyAlignment="1">
      <alignment horizontal="left" vertical="top" wrapText="1"/>
    </xf>
    <xf numFmtId="42" fontId="1" fillId="2" borderId="44" xfId="0" applyNumberFormat="1" applyFont="1" applyFill="1" applyBorder="1" applyAlignment="1">
      <alignment horizontal="left" vertical="top" wrapText="1"/>
    </xf>
    <xf numFmtId="49" fontId="1" fillId="5" borderId="44" xfId="0" applyNumberFormat="1" applyFont="1" applyFill="1" applyBorder="1" applyAlignment="1">
      <alignment horizontal="left" vertical="top" wrapText="1"/>
    </xf>
    <xf numFmtId="42" fontId="1" fillId="5" borderId="13" xfId="0" applyNumberFormat="1" applyFont="1" applyFill="1" applyBorder="1" applyAlignment="1">
      <alignment horizontal="left" vertical="top" wrapText="1"/>
    </xf>
    <xf numFmtId="42" fontId="1" fillId="0" borderId="45" xfId="0" applyNumberFormat="1" applyFont="1" applyFill="1" applyBorder="1" applyAlignment="1">
      <alignment horizontal="left" vertical="top" wrapText="1"/>
    </xf>
    <xf numFmtId="42" fontId="1" fillId="5" borderId="44" xfId="0" applyNumberFormat="1" applyFont="1" applyFill="1" applyBorder="1" applyAlignment="1">
      <alignment horizontal="left" vertical="top" wrapText="1"/>
    </xf>
    <xf numFmtId="42" fontId="1" fillId="2" borderId="13" xfId="0" applyNumberFormat="1" applyFont="1" applyFill="1" applyBorder="1" applyAlignment="1">
      <alignment horizontal="left" vertical="top" wrapText="1"/>
    </xf>
    <xf numFmtId="49" fontId="1" fillId="5" borderId="24" xfId="0" applyNumberFormat="1" applyFont="1" applyFill="1" applyBorder="1" applyAlignment="1">
      <alignment horizontal="left" vertical="top" wrapText="1"/>
    </xf>
    <xf numFmtId="49" fontId="7" fillId="0" borderId="32" xfId="0" applyNumberFormat="1" applyFont="1" applyFill="1" applyBorder="1" applyAlignment="1">
      <alignment horizontal="left" vertical="top" wrapText="1"/>
    </xf>
    <xf numFmtId="49" fontId="1" fillId="5" borderId="52" xfId="0" applyNumberFormat="1" applyFont="1" applyFill="1" applyBorder="1" applyAlignment="1">
      <alignment horizontal="left" vertical="top" wrapText="1"/>
    </xf>
    <xf numFmtId="49" fontId="1" fillId="5" borderId="26" xfId="0" applyNumberFormat="1" applyFont="1" applyFill="1" applyBorder="1" applyAlignment="1">
      <alignment horizontal="left" vertical="top" wrapText="1"/>
    </xf>
    <xf numFmtId="0" fontId="4" fillId="5" borderId="31" xfId="0" applyFont="1" applyFill="1" applyBorder="1" applyAlignment="1">
      <alignment horizontal="right" vertical="top" wrapText="1"/>
    </xf>
    <xf numFmtId="0" fontId="4" fillId="0" borderId="59" xfId="0" applyFont="1" applyFill="1" applyBorder="1" applyAlignment="1">
      <alignment horizontal="right" vertical="top" wrapText="1"/>
    </xf>
    <xf numFmtId="0" fontId="0" fillId="0" borderId="0" xfId="0" applyAlignment="1">
      <alignment vertical="top" wrapText="1"/>
    </xf>
    <xf numFmtId="42" fontId="13" fillId="2" borderId="53" xfId="0" applyNumberFormat="1" applyFont="1" applyFill="1" applyBorder="1" applyAlignment="1">
      <alignment vertical="top" wrapText="1"/>
    </xf>
    <xf numFmtId="42" fontId="13" fillId="2" borderId="52" xfId="0" applyNumberFormat="1" applyFont="1" applyFill="1" applyBorder="1" applyAlignment="1">
      <alignment vertical="top" wrapText="1"/>
    </xf>
    <xf numFmtId="42" fontId="6" fillId="0" borderId="21" xfId="0" applyNumberFormat="1" applyFont="1" applyFill="1" applyBorder="1" applyAlignment="1">
      <alignment horizontal="left" vertical="top" wrapText="1"/>
    </xf>
    <xf numFmtId="42" fontId="6" fillId="0" borderId="52" xfId="0" applyNumberFormat="1" applyFont="1" applyFill="1" applyBorder="1" applyAlignment="1">
      <alignment horizontal="left" vertical="top" wrapText="1"/>
    </xf>
    <xf numFmtId="49" fontId="1" fillId="0" borderId="3" xfId="0" applyNumberFormat="1" applyFont="1" applyBorder="1" applyAlignment="1">
      <alignment horizontal="left" vertical="top" wrapText="1"/>
    </xf>
    <xf numFmtId="0" fontId="1" fillId="0" borderId="5" xfId="0" applyFont="1" applyBorder="1" applyAlignment="1">
      <alignment vertical="top" wrapText="1"/>
    </xf>
    <xf numFmtId="165" fontId="1" fillId="0" borderId="3" xfId="0" applyNumberFormat="1" applyFont="1" applyBorder="1" applyAlignment="1">
      <alignment horizontal="left" vertical="top" wrapText="1"/>
    </xf>
    <xf numFmtId="0" fontId="4" fillId="0" borderId="23" xfId="0" applyFont="1" applyBorder="1" applyAlignment="1">
      <alignment horizontal="right" vertical="top" wrapText="1"/>
    </xf>
    <xf numFmtId="0" fontId="4" fillId="0" borderId="24" xfId="0" applyFont="1" applyBorder="1" applyAlignment="1">
      <alignment horizontal="right" vertical="top" wrapText="1"/>
    </xf>
    <xf numFmtId="42" fontId="13" fillId="2" borderId="7" xfId="0" applyNumberFormat="1" applyFont="1" applyFill="1" applyBorder="1" applyAlignment="1">
      <alignment vertical="top" wrapText="1"/>
    </xf>
    <xf numFmtId="42" fontId="13" fillId="2" borderId="16" xfId="0" applyNumberFormat="1" applyFont="1" applyFill="1" applyBorder="1" applyAlignment="1">
      <alignment vertical="top" wrapText="1"/>
    </xf>
    <xf numFmtId="42" fontId="13" fillId="0" borderId="7" xfId="0" applyNumberFormat="1" applyFont="1" applyFill="1" applyBorder="1" applyAlignment="1">
      <alignment vertical="top" wrapText="1"/>
    </xf>
    <xf numFmtId="42" fontId="13" fillId="0" borderId="16" xfId="0" applyNumberFormat="1" applyFont="1" applyFill="1" applyBorder="1" applyAlignment="1">
      <alignment vertical="top" wrapText="1"/>
    </xf>
    <xf numFmtId="0" fontId="1" fillId="0" borderId="0" xfId="0" applyFont="1" applyAlignment="1">
      <alignment vertical="top" wrapText="1"/>
    </xf>
    <xf numFmtId="42" fontId="13" fillId="2" borderId="20" xfId="0" applyNumberFormat="1" applyFont="1" applyFill="1" applyBorder="1" applyAlignment="1">
      <alignment vertical="top" wrapText="1"/>
    </xf>
    <xf numFmtId="42" fontId="6" fillId="0" borderId="20" xfId="0" applyNumberFormat="1" applyFont="1" applyFill="1" applyBorder="1" applyAlignment="1">
      <alignment horizontal="left" vertical="top" wrapText="1"/>
    </xf>
    <xf numFmtId="0" fontId="4" fillId="0" borderId="22" xfId="0" applyFont="1" applyBorder="1" applyAlignment="1">
      <alignment horizontal="right" vertical="top" wrapText="1"/>
    </xf>
    <xf numFmtId="0" fontId="4" fillId="0" borderId="19" xfId="0" applyFont="1" applyBorder="1" applyAlignment="1">
      <alignment horizontal="right" vertical="top" wrapText="1"/>
    </xf>
    <xf numFmtId="42" fontId="1" fillId="0" borderId="44" xfId="0" applyNumberFormat="1" applyFont="1" applyFill="1" applyBorder="1" applyAlignment="1">
      <alignment horizontal="left" vertical="top" wrapText="1"/>
    </xf>
  </cellXfs>
  <cellStyles count="4">
    <cellStyle name="Comma 2" xfId="3"/>
    <cellStyle name="Normal" xfId="0" builtinId="0"/>
    <cellStyle name="Normal 2" xfId="1"/>
    <cellStyle name="Percent 2" xfId="2"/>
  </cellStyles>
  <dxfs count="10">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Commission%20on%20Indigent%20Defense\Funds%20generated%20or%20received%20ch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app4\House_redirect\charlesappleby\Desktop\Copy%20of%20SCCID%20PER%20-%20Excel%20charts%20(4.1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Received"/>
      <sheetName val="Generated"/>
    </sheetNames>
    <sheetDataSet>
      <sheetData sheetId="0">
        <row r="8">
          <cell r="C8" t="str">
            <v>Recurring</v>
          </cell>
        </row>
        <row r="9">
          <cell r="C9" t="str">
            <v>Recurring</v>
          </cell>
        </row>
        <row r="10">
          <cell r="C10" t="str">
            <v>Recurring</v>
          </cell>
        </row>
        <row r="11">
          <cell r="C11" t="str">
            <v>Recurring</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4"/>
  <sheetViews>
    <sheetView tabSelected="1" zoomScaleNormal="100" zoomScalePageLayoutView="50" workbookViewId="0">
      <selection activeCell="B3" sqref="B3"/>
    </sheetView>
  </sheetViews>
  <sheetFormatPr defaultColWidth="9.140625" defaultRowHeight="12.75" outlineLevelRow="1" x14ac:dyDescent="0.2"/>
  <cols>
    <col min="1" max="1" width="6.42578125" style="12" customWidth="1"/>
    <col min="2" max="2" width="75" style="328" customWidth="1"/>
    <col min="3" max="3" width="19.140625" style="35" bestFit="1" customWidth="1"/>
    <col min="4" max="4" width="21.7109375" style="326" bestFit="1" customWidth="1"/>
    <col min="5" max="5" width="23.140625" style="326" bestFit="1" customWidth="1"/>
    <col min="6" max="6" width="21" style="326" bestFit="1" customWidth="1"/>
    <col min="7" max="7" width="19.140625" style="328" bestFit="1" customWidth="1"/>
    <col min="8" max="8" width="24.85546875" style="328" customWidth="1"/>
    <col min="9" max="9" width="19.140625" style="326" bestFit="1" customWidth="1"/>
    <col min="10" max="10" width="21.140625" style="326" bestFit="1" customWidth="1"/>
    <col min="11" max="11" width="21.5703125" style="328" customWidth="1"/>
    <col min="12" max="12" width="17.85546875" style="326" bestFit="1" customWidth="1"/>
    <col min="13" max="13" width="19.42578125" style="326" bestFit="1" customWidth="1"/>
    <col min="14" max="14" width="19.7109375" style="328" customWidth="1"/>
    <col min="15" max="15" width="19.28515625" style="326" bestFit="1" customWidth="1"/>
    <col min="16" max="16" width="32" style="328" customWidth="1"/>
    <col min="17" max="18" width="19.7109375" style="328" customWidth="1"/>
    <col min="19" max="19" width="19.42578125" style="328" bestFit="1" customWidth="1"/>
    <col min="20" max="16384" width="9.140625" style="328"/>
  </cols>
  <sheetData>
    <row r="1" spans="1:19" s="3" customFormat="1" x14ac:dyDescent="0.2">
      <c r="A1" s="2"/>
      <c r="B1" s="1" t="s">
        <v>0</v>
      </c>
      <c r="C1" s="363" t="s">
        <v>220</v>
      </c>
      <c r="D1" s="364"/>
      <c r="F1" s="36"/>
      <c r="G1" s="36"/>
      <c r="H1" s="36"/>
      <c r="I1" s="36"/>
      <c r="J1" s="36"/>
      <c r="K1" s="36"/>
      <c r="L1" s="36"/>
      <c r="M1" s="36"/>
      <c r="N1" s="36"/>
      <c r="O1" s="36"/>
      <c r="P1" s="36"/>
      <c r="Q1" s="36"/>
      <c r="R1" s="36"/>
      <c r="S1" s="36"/>
    </row>
    <row r="2" spans="1:19" s="3" customFormat="1" x14ac:dyDescent="0.2">
      <c r="A2" s="2"/>
      <c r="B2" s="1" t="s">
        <v>1</v>
      </c>
      <c r="C2" s="365">
        <v>43175</v>
      </c>
      <c r="D2" s="364"/>
      <c r="F2" s="36"/>
      <c r="G2" s="36"/>
      <c r="H2" s="36"/>
      <c r="I2" s="36"/>
      <c r="J2" s="36"/>
      <c r="K2" s="36"/>
      <c r="L2" s="36"/>
      <c r="M2" s="36"/>
      <c r="N2" s="36"/>
      <c r="O2" s="36"/>
      <c r="P2" s="36"/>
      <c r="Q2" s="36"/>
      <c r="R2" s="36"/>
      <c r="S2" s="36"/>
    </row>
    <row r="3" spans="1:19" s="3" customFormat="1" x14ac:dyDescent="0.2">
      <c r="A3" s="2"/>
      <c r="B3" s="16"/>
      <c r="C3" s="38"/>
      <c r="D3" s="4"/>
      <c r="F3" s="36"/>
      <c r="G3" s="36"/>
      <c r="H3" s="36"/>
      <c r="I3" s="36"/>
      <c r="J3" s="36"/>
      <c r="K3" s="36"/>
      <c r="L3" s="36"/>
      <c r="M3" s="36"/>
      <c r="N3" s="36"/>
      <c r="O3" s="36"/>
      <c r="P3" s="36"/>
      <c r="Q3" s="36"/>
      <c r="R3" s="36"/>
      <c r="S3" s="36"/>
    </row>
    <row r="4" spans="1:19" x14ac:dyDescent="0.2">
      <c r="B4" s="372" t="s">
        <v>121</v>
      </c>
      <c r="C4" s="372"/>
      <c r="D4" s="372"/>
      <c r="E4" s="372"/>
      <c r="F4" s="372"/>
      <c r="G4" s="372"/>
      <c r="H4" s="358"/>
      <c r="I4" s="358"/>
      <c r="J4" s="358"/>
      <c r="K4" s="358"/>
      <c r="L4" s="328"/>
      <c r="M4" s="328"/>
      <c r="O4" s="328"/>
    </row>
    <row r="5" spans="1:19" ht="18.75" x14ac:dyDescent="0.2">
      <c r="A5" s="17" t="s">
        <v>15</v>
      </c>
      <c r="B5" s="88" t="s">
        <v>106</v>
      </c>
      <c r="C5" s="39"/>
      <c r="D5" s="6"/>
      <c r="E5" s="6"/>
      <c r="F5" s="6"/>
      <c r="G5" s="6"/>
      <c r="H5" s="6"/>
      <c r="I5" s="6"/>
      <c r="J5" s="6"/>
      <c r="K5" s="6"/>
      <c r="L5" s="6"/>
      <c r="M5" s="6"/>
      <c r="N5" s="6"/>
      <c r="O5" s="6"/>
      <c r="P5" s="6"/>
      <c r="Q5" s="6"/>
      <c r="R5" s="6"/>
      <c r="S5" s="6"/>
    </row>
    <row r="6" spans="1:19" x14ac:dyDescent="0.2">
      <c r="A6" s="17"/>
      <c r="B6" s="5"/>
      <c r="C6" s="45"/>
      <c r="D6" s="11"/>
      <c r="E6" s="11"/>
      <c r="F6" s="11"/>
      <c r="G6" s="11"/>
      <c r="H6" s="11"/>
      <c r="I6" s="11"/>
      <c r="J6" s="11"/>
      <c r="K6" s="11"/>
      <c r="L6" s="11"/>
      <c r="M6" s="11"/>
      <c r="N6" s="11"/>
      <c r="O6" s="11"/>
      <c r="P6" s="11"/>
      <c r="Q6" s="11"/>
      <c r="R6" s="11"/>
      <c r="S6" s="11"/>
    </row>
    <row r="7" spans="1:19" x14ac:dyDescent="0.2">
      <c r="A7" s="17"/>
      <c r="B7" s="56" t="s">
        <v>119</v>
      </c>
      <c r="C7" s="45"/>
      <c r="D7" s="11"/>
      <c r="E7" s="11"/>
      <c r="F7" s="11"/>
      <c r="G7" s="11"/>
      <c r="H7" s="11"/>
      <c r="I7" s="11"/>
      <c r="J7" s="11"/>
      <c r="K7" s="11"/>
      <c r="L7" s="11"/>
      <c r="M7" s="11"/>
      <c r="N7" s="11"/>
      <c r="O7" s="11"/>
      <c r="P7" s="11"/>
      <c r="Q7" s="11"/>
      <c r="R7" s="11"/>
      <c r="S7" s="11"/>
    </row>
    <row r="8" spans="1:19" x14ac:dyDescent="0.2">
      <c r="A8" s="23"/>
      <c r="B8" s="329" t="s">
        <v>139</v>
      </c>
      <c r="C8" s="330" t="s">
        <v>16</v>
      </c>
      <c r="D8" s="331" t="s">
        <v>111</v>
      </c>
      <c r="E8" s="332" t="s">
        <v>112</v>
      </c>
      <c r="F8" s="331" t="s">
        <v>113</v>
      </c>
      <c r="G8" s="332" t="s">
        <v>114</v>
      </c>
      <c r="H8" s="331" t="s">
        <v>227</v>
      </c>
      <c r="I8" s="332" t="s">
        <v>228</v>
      </c>
      <c r="J8" s="331" t="s">
        <v>229</v>
      </c>
      <c r="K8" s="332" t="s">
        <v>230</v>
      </c>
      <c r="L8" s="331" t="s">
        <v>231</v>
      </c>
      <c r="M8" s="332" t="s">
        <v>232</v>
      </c>
      <c r="N8" s="331" t="s">
        <v>233</v>
      </c>
      <c r="O8" s="332" t="s">
        <v>234</v>
      </c>
      <c r="P8" s="331" t="s">
        <v>253</v>
      </c>
      <c r="Q8" s="332" t="s">
        <v>254</v>
      </c>
      <c r="R8" s="331" t="s">
        <v>255</v>
      </c>
      <c r="S8" s="333" t="s">
        <v>256</v>
      </c>
    </row>
    <row r="9" spans="1:19" ht="46.5" customHeight="1" x14ac:dyDescent="0.2">
      <c r="A9" s="2" t="s">
        <v>64</v>
      </c>
      <c r="B9" s="334" t="s">
        <v>140</v>
      </c>
      <c r="C9" s="63" t="s">
        <v>18</v>
      </c>
      <c r="D9" s="259" t="s">
        <v>235</v>
      </c>
      <c r="E9" s="59" t="s">
        <v>235</v>
      </c>
      <c r="F9" s="259" t="s">
        <v>244</v>
      </c>
      <c r="G9" s="60" t="s">
        <v>245</v>
      </c>
      <c r="H9" s="311" t="s">
        <v>305</v>
      </c>
      <c r="I9" s="60" t="s">
        <v>306</v>
      </c>
      <c r="J9" s="311" t="s">
        <v>247</v>
      </c>
      <c r="K9" s="60" t="s">
        <v>248</v>
      </c>
      <c r="L9" s="311" t="s">
        <v>262</v>
      </c>
      <c r="M9" s="60" t="s">
        <v>249</v>
      </c>
      <c r="N9" s="311" t="s">
        <v>309</v>
      </c>
      <c r="O9" s="60" t="s">
        <v>251</v>
      </c>
      <c r="P9" s="311" t="s">
        <v>318</v>
      </c>
      <c r="Q9" s="60" t="s">
        <v>307</v>
      </c>
      <c r="R9" s="311" t="s">
        <v>308</v>
      </c>
      <c r="S9" s="60" t="s">
        <v>258</v>
      </c>
    </row>
    <row r="10" spans="1:19" x14ac:dyDescent="0.2">
      <c r="A10" s="2" t="s">
        <v>65</v>
      </c>
      <c r="B10" s="334" t="s">
        <v>13</v>
      </c>
      <c r="C10" s="63" t="s">
        <v>18</v>
      </c>
      <c r="D10" s="260" t="s">
        <v>196</v>
      </c>
      <c r="E10" s="61" t="s">
        <v>197</v>
      </c>
      <c r="F10" s="260" t="s">
        <v>197</v>
      </c>
      <c r="G10" s="61" t="s">
        <v>196</v>
      </c>
      <c r="H10" s="260" t="s">
        <v>196</v>
      </c>
      <c r="I10" s="61" t="s">
        <v>196</v>
      </c>
      <c r="J10" s="260" t="s">
        <v>196</v>
      </c>
      <c r="K10" s="61" t="s">
        <v>196</v>
      </c>
      <c r="L10" s="260" t="s">
        <v>196</v>
      </c>
      <c r="M10" s="61" t="s">
        <v>196</v>
      </c>
      <c r="N10" s="260" t="s">
        <v>197</v>
      </c>
      <c r="O10" s="61" t="s">
        <v>196</v>
      </c>
      <c r="P10" s="260" t="s">
        <v>196</v>
      </c>
      <c r="Q10" s="61" t="s">
        <v>196</v>
      </c>
      <c r="R10" s="260" t="s">
        <v>197</v>
      </c>
      <c r="S10" s="61" t="s">
        <v>196</v>
      </c>
    </row>
    <row r="11" spans="1:19" x14ac:dyDescent="0.2">
      <c r="A11" s="2" t="s">
        <v>66</v>
      </c>
      <c r="B11" s="334" t="s">
        <v>26</v>
      </c>
      <c r="C11" s="63" t="s">
        <v>18</v>
      </c>
      <c r="D11" s="260" t="s">
        <v>6</v>
      </c>
      <c r="E11" s="61" t="s">
        <v>6</v>
      </c>
      <c r="F11" s="260" t="s">
        <v>198</v>
      </c>
      <c r="G11" s="61" t="s">
        <v>198</v>
      </c>
      <c r="H11" s="260" t="s">
        <v>198</v>
      </c>
      <c r="I11" s="61" t="s">
        <v>198</v>
      </c>
      <c r="J11" s="260" t="s">
        <v>198</v>
      </c>
      <c r="K11" s="61" t="s">
        <v>198</v>
      </c>
      <c r="L11" s="260" t="s">
        <v>198</v>
      </c>
      <c r="M11" s="61" t="s">
        <v>198</v>
      </c>
      <c r="N11" s="260" t="s">
        <v>198</v>
      </c>
      <c r="O11" s="61" t="s">
        <v>198</v>
      </c>
      <c r="P11" s="260" t="s">
        <v>198</v>
      </c>
      <c r="Q11" s="61" t="s">
        <v>198</v>
      </c>
      <c r="R11" s="260" t="s">
        <v>198</v>
      </c>
      <c r="S11" s="61" t="s">
        <v>7</v>
      </c>
    </row>
    <row r="12" spans="1:19" s="9" customFormat="1" ht="38.25" x14ac:dyDescent="0.2">
      <c r="A12" s="40" t="s">
        <v>134</v>
      </c>
      <c r="B12" s="334" t="s">
        <v>123</v>
      </c>
      <c r="C12" s="63" t="s">
        <v>18</v>
      </c>
      <c r="D12" s="261" t="s">
        <v>240</v>
      </c>
      <c r="E12" s="62" t="s">
        <v>225</v>
      </c>
      <c r="F12" s="261" t="s">
        <v>225</v>
      </c>
      <c r="G12" s="62" t="s">
        <v>226</v>
      </c>
      <c r="H12" s="261" t="s">
        <v>226</v>
      </c>
      <c r="I12" s="62" t="s">
        <v>271</v>
      </c>
      <c r="J12" s="261" t="s">
        <v>225</v>
      </c>
      <c r="K12" s="62" t="s">
        <v>225</v>
      </c>
      <c r="L12" s="261" t="s">
        <v>225</v>
      </c>
      <c r="M12" s="62" t="s">
        <v>225</v>
      </c>
      <c r="N12" s="261" t="s">
        <v>225</v>
      </c>
      <c r="O12" s="62" t="s">
        <v>276</v>
      </c>
      <c r="P12" s="261" t="s">
        <v>275</v>
      </c>
      <c r="Q12" s="62" t="s">
        <v>276</v>
      </c>
      <c r="R12" s="261"/>
      <c r="S12" s="62" t="s">
        <v>225</v>
      </c>
    </row>
    <row r="13" spans="1:19" s="9" customFormat="1" ht="25.5" x14ac:dyDescent="0.2">
      <c r="A13" s="40" t="s">
        <v>135</v>
      </c>
      <c r="B13" s="334" t="s">
        <v>124</v>
      </c>
      <c r="C13" s="63" t="s">
        <v>18</v>
      </c>
      <c r="D13" s="261" t="s">
        <v>200</v>
      </c>
      <c r="E13" s="62" t="s">
        <v>200</v>
      </c>
      <c r="F13" s="261" t="s">
        <v>200</v>
      </c>
      <c r="G13" s="62" t="s">
        <v>199</v>
      </c>
      <c r="H13" s="261" t="s">
        <v>199</v>
      </c>
      <c r="I13" s="62" t="s">
        <v>199</v>
      </c>
      <c r="J13" s="261" t="s">
        <v>199</v>
      </c>
      <c r="K13" s="62" t="s">
        <v>199</v>
      </c>
      <c r="L13" s="261" t="s">
        <v>199</v>
      </c>
      <c r="M13" s="62" t="s">
        <v>199</v>
      </c>
      <c r="N13" s="261" t="s">
        <v>199</v>
      </c>
      <c r="O13" s="62" t="s">
        <v>199</v>
      </c>
      <c r="P13" s="261" t="s">
        <v>199</v>
      </c>
      <c r="Q13" s="62" t="s">
        <v>199</v>
      </c>
      <c r="R13" s="261" t="s">
        <v>199</v>
      </c>
      <c r="S13" s="62" t="s">
        <v>200</v>
      </c>
    </row>
    <row r="14" spans="1:19" s="9" customFormat="1" x14ac:dyDescent="0.2">
      <c r="A14" s="40" t="s">
        <v>67</v>
      </c>
      <c r="B14" s="334" t="s">
        <v>125</v>
      </c>
      <c r="C14" s="63" t="s">
        <v>18</v>
      </c>
      <c r="D14" s="262" t="s">
        <v>201</v>
      </c>
      <c r="E14" s="122" t="s">
        <v>201</v>
      </c>
      <c r="F14" s="262" t="s">
        <v>201</v>
      </c>
      <c r="G14" s="122" t="s">
        <v>201</v>
      </c>
      <c r="H14" s="262" t="s">
        <v>201</v>
      </c>
      <c r="I14" s="122" t="s">
        <v>201</v>
      </c>
      <c r="J14" s="262" t="s">
        <v>201</v>
      </c>
      <c r="K14" s="122" t="s">
        <v>201</v>
      </c>
      <c r="L14" s="262" t="s">
        <v>201</v>
      </c>
      <c r="M14" s="122" t="s">
        <v>201</v>
      </c>
      <c r="N14" s="262" t="s">
        <v>201</v>
      </c>
      <c r="O14" s="122" t="s">
        <v>201</v>
      </c>
      <c r="P14" s="262" t="s">
        <v>201</v>
      </c>
      <c r="Q14" s="122" t="s">
        <v>201</v>
      </c>
      <c r="R14" s="262" t="s">
        <v>201</v>
      </c>
      <c r="S14" s="122" t="s">
        <v>201</v>
      </c>
    </row>
    <row r="15" spans="1:19" s="9" customFormat="1" x14ac:dyDescent="0.2">
      <c r="A15" s="2"/>
      <c r="B15" s="334"/>
      <c r="C15" s="114"/>
      <c r="D15" s="115"/>
      <c r="E15" s="115"/>
      <c r="F15" s="115"/>
      <c r="G15" s="115"/>
      <c r="H15" s="115"/>
      <c r="I15" s="115"/>
      <c r="J15" s="115"/>
      <c r="K15" s="115"/>
      <c r="L15" s="115"/>
      <c r="M15" s="115"/>
      <c r="N15" s="115"/>
      <c r="O15" s="115"/>
      <c r="P15" s="115"/>
      <c r="Q15" s="115"/>
      <c r="R15" s="115"/>
      <c r="S15" s="335"/>
    </row>
    <row r="16" spans="1:19" s="9" customFormat="1" x14ac:dyDescent="0.2">
      <c r="A16" s="2"/>
      <c r="B16" s="336" t="s">
        <v>138</v>
      </c>
      <c r="C16" s="118" t="s">
        <v>16</v>
      </c>
      <c r="D16" s="113"/>
      <c r="E16" s="113"/>
      <c r="F16" s="113"/>
      <c r="G16" s="113"/>
      <c r="H16" s="113"/>
      <c r="I16" s="113"/>
      <c r="J16" s="113"/>
      <c r="K16" s="113"/>
      <c r="L16" s="113"/>
      <c r="M16" s="113"/>
      <c r="N16" s="113"/>
      <c r="O16" s="113"/>
      <c r="P16" s="113"/>
      <c r="Q16" s="113"/>
      <c r="R16" s="113"/>
      <c r="S16" s="337"/>
    </row>
    <row r="17" spans="1:19" s="105" customFormat="1" x14ac:dyDescent="0.2">
      <c r="A17" s="102" t="s">
        <v>68</v>
      </c>
      <c r="B17" s="338" t="s">
        <v>122</v>
      </c>
      <c r="C17" s="123">
        <f>SUM(D17:CM17)</f>
        <v>32117316.030000001</v>
      </c>
      <c r="D17" s="263">
        <v>21414635</v>
      </c>
      <c r="E17" s="124">
        <v>100000</v>
      </c>
      <c r="F17" s="298">
        <v>0</v>
      </c>
      <c r="G17" s="124">
        <v>78328.83</v>
      </c>
      <c r="H17" s="312">
        <v>160426.51999999999</v>
      </c>
      <c r="I17" s="123">
        <v>630092.59</v>
      </c>
      <c r="J17" s="298">
        <v>31945.119999999999</v>
      </c>
      <c r="K17" s="124">
        <v>8205.44</v>
      </c>
      <c r="L17" s="298">
        <v>0</v>
      </c>
      <c r="M17" s="123">
        <v>10000.31</v>
      </c>
      <c r="N17" s="312">
        <v>488.67</v>
      </c>
      <c r="O17" s="123">
        <v>611750.59</v>
      </c>
      <c r="P17" s="312">
        <f>1301948.55+1750000+147586.91+2039558.03+2106365.85+3787.5+2500</f>
        <v>7351746.8399999999</v>
      </c>
      <c r="Q17" s="124">
        <v>1627518.66</v>
      </c>
      <c r="R17" s="312">
        <v>59231.25</v>
      </c>
      <c r="S17" s="124">
        <v>32946.21</v>
      </c>
    </row>
    <row r="18" spans="1:19" s="9" customFormat="1" x14ac:dyDescent="0.2">
      <c r="A18" s="2"/>
      <c r="B18" s="334"/>
      <c r="C18" s="120"/>
      <c r="D18" s="121"/>
      <c r="E18" s="121"/>
      <c r="F18" s="121"/>
      <c r="G18" s="121"/>
      <c r="H18" s="121"/>
      <c r="I18" s="121"/>
      <c r="J18" s="121"/>
      <c r="K18" s="121"/>
      <c r="L18" s="121"/>
      <c r="M18" s="121"/>
      <c r="N18" s="121"/>
      <c r="O18" s="121"/>
      <c r="P18" s="121"/>
      <c r="Q18" s="121"/>
      <c r="R18" s="121"/>
      <c r="S18" s="339"/>
    </row>
    <row r="19" spans="1:19" s="9" customFormat="1" x14ac:dyDescent="0.2">
      <c r="A19" s="2"/>
      <c r="B19" s="336" t="s">
        <v>141</v>
      </c>
      <c r="C19" s="112" t="s">
        <v>16</v>
      </c>
      <c r="D19" s="119"/>
      <c r="E19" s="119"/>
      <c r="F19" s="119"/>
      <c r="G19" s="119"/>
      <c r="H19" s="119"/>
      <c r="I19" s="119"/>
      <c r="J19" s="119"/>
      <c r="K19" s="119"/>
      <c r="L19" s="119"/>
      <c r="M19" s="119"/>
      <c r="N19" s="119"/>
      <c r="O19" s="119"/>
      <c r="P19" s="119"/>
      <c r="Q19" s="119"/>
      <c r="R19" s="119"/>
      <c r="S19" s="340"/>
    </row>
    <row r="20" spans="1:19" s="9" customFormat="1" ht="29.25" customHeight="1" x14ac:dyDescent="0.2">
      <c r="A20" s="2" t="s">
        <v>69</v>
      </c>
      <c r="B20" s="334" t="s">
        <v>96</v>
      </c>
      <c r="C20" s="63" t="s">
        <v>18</v>
      </c>
      <c r="D20" s="264">
        <v>10010000</v>
      </c>
      <c r="E20" s="117">
        <v>10010000</v>
      </c>
      <c r="F20" s="264">
        <v>36340000</v>
      </c>
      <c r="G20" s="117">
        <v>30350000</v>
      </c>
      <c r="H20" s="264">
        <v>30350000</v>
      </c>
      <c r="I20" s="117">
        <v>30350000</v>
      </c>
      <c r="J20" s="264">
        <v>30350000</v>
      </c>
      <c r="K20" s="117">
        <v>30350000</v>
      </c>
      <c r="L20" s="264">
        <v>30980000</v>
      </c>
      <c r="M20" s="117">
        <v>43100000</v>
      </c>
      <c r="N20" s="264">
        <v>43100000</v>
      </c>
      <c r="O20" s="117">
        <v>43130000</v>
      </c>
      <c r="P20" s="264">
        <v>43130000</v>
      </c>
      <c r="Q20" s="117">
        <v>43130000</v>
      </c>
      <c r="R20" s="264">
        <v>43130000</v>
      </c>
      <c r="S20" s="117">
        <v>50550000</v>
      </c>
    </row>
    <row r="21" spans="1:19" ht="29.25" customHeight="1" x14ac:dyDescent="0.2">
      <c r="A21" s="2" t="s">
        <v>70</v>
      </c>
      <c r="B21" s="334" t="s">
        <v>97</v>
      </c>
      <c r="C21" s="63" t="s">
        <v>18</v>
      </c>
      <c r="D21" s="341" t="s">
        <v>241</v>
      </c>
      <c r="E21" s="106" t="s">
        <v>242</v>
      </c>
      <c r="F21" s="269" t="s">
        <v>243</v>
      </c>
      <c r="G21" s="106" t="s">
        <v>246</v>
      </c>
      <c r="H21" s="269" t="s">
        <v>246</v>
      </c>
      <c r="I21" s="106" t="s">
        <v>246</v>
      </c>
      <c r="J21" s="269" t="s">
        <v>246</v>
      </c>
      <c r="K21" s="106" t="s">
        <v>246</v>
      </c>
      <c r="L21" s="269" t="s">
        <v>262</v>
      </c>
      <c r="M21" s="106" t="s">
        <v>250</v>
      </c>
      <c r="N21" s="269" t="s">
        <v>250</v>
      </c>
      <c r="O21" s="106" t="s">
        <v>252</v>
      </c>
      <c r="P21" s="269" t="s">
        <v>252</v>
      </c>
      <c r="Q21" s="106" t="s">
        <v>252</v>
      </c>
      <c r="R21" s="269" t="s">
        <v>252</v>
      </c>
      <c r="S21" s="106" t="s">
        <v>259</v>
      </c>
    </row>
    <row r="22" spans="1:19" s="9" customFormat="1" x14ac:dyDescent="0.2">
      <c r="A22" s="2"/>
      <c r="B22" s="334"/>
      <c r="C22" s="114"/>
      <c r="D22" s="115"/>
      <c r="E22" s="115"/>
      <c r="F22" s="115"/>
      <c r="G22" s="115"/>
      <c r="H22" s="115"/>
      <c r="I22" s="115"/>
      <c r="J22" s="115"/>
      <c r="K22" s="115"/>
      <c r="L22" s="115"/>
      <c r="M22" s="115"/>
      <c r="N22" s="115"/>
      <c r="O22" s="115"/>
      <c r="P22" s="115"/>
      <c r="Q22" s="115"/>
      <c r="R22" s="115"/>
      <c r="S22" s="335"/>
    </row>
    <row r="23" spans="1:19" s="9" customFormat="1" ht="25.5" x14ac:dyDescent="0.2">
      <c r="A23" s="2"/>
      <c r="B23" s="336" t="s">
        <v>126</v>
      </c>
      <c r="C23" s="112" t="s">
        <v>16</v>
      </c>
      <c r="D23" s="113"/>
      <c r="E23" s="113"/>
      <c r="F23" s="113"/>
      <c r="G23" s="113"/>
      <c r="H23" s="113"/>
      <c r="I23" s="113"/>
      <c r="J23" s="113"/>
      <c r="K23" s="113"/>
      <c r="L23" s="113"/>
      <c r="M23" s="113"/>
      <c r="N23" s="113"/>
      <c r="O23" s="113"/>
      <c r="P23" s="113"/>
      <c r="Q23" s="113"/>
      <c r="R23" s="113"/>
      <c r="S23" s="337"/>
    </row>
    <row r="24" spans="1:19" x14ac:dyDescent="0.2">
      <c r="A24" s="2" t="s">
        <v>136</v>
      </c>
      <c r="B24" s="334" t="s">
        <v>127</v>
      </c>
      <c r="C24" s="107">
        <f>SUM(D24:CM24)</f>
        <v>3096157.76</v>
      </c>
      <c r="D24" s="265">
        <v>0</v>
      </c>
      <c r="E24" s="108">
        <v>0</v>
      </c>
      <c r="F24" s="299">
        <v>137906.48000000001</v>
      </c>
      <c r="G24" s="108">
        <v>114735.96</v>
      </c>
      <c r="H24" s="313">
        <v>0</v>
      </c>
      <c r="I24" s="109">
        <v>0</v>
      </c>
      <c r="J24" s="299">
        <v>196419.72</v>
      </c>
      <c r="K24" s="108">
        <v>0</v>
      </c>
      <c r="L24" s="299">
        <v>2217.5300000000002</v>
      </c>
      <c r="M24" s="109">
        <v>35274.94</v>
      </c>
      <c r="N24" s="313">
        <v>0</v>
      </c>
      <c r="O24" s="109">
        <v>615178.47</v>
      </c>
      <c r="P24" s="313">
        <v>1994424.66</v>
      </c>
      <c r="Q24" s="108">
        <v>0</v>
      </c>
      <c r="R24" s="313">
        <v>0</v>
      </c>
      <c r="S24" s="108">
        <v>0</v>
      </c>
    </row>
    <row r="25" spans="1:19" x14ac:dyDescent="0.2">
      <c r="A25" s="2" t="s">
        <v>137</v>
      </c>
      <c r="B25" s="342" t="s">
        <v>128</v>
      </c>
      <c r="C25" s="67">
        <f>SUM(D25:CM25)</f>
        <v>1362939.1400000001</v>
      </c>
      <c r="D25" s="266">
        <v>0</v>
      </c>
      <c r="E25" s="65">
        <v>100000</v>
      </c>
      <c r="F25" s="300">
        <f>F26-F24</f>
        <v>0</v>
      </c>
      <c r="G25" s="65">
        <f>G26-G24</f>
        <v>-5160.1000000000058</v>
      </c>
      <c r="H25" s="300">
        <v>0</v>
      </c>
      <c r="I25" s="62">
        <v>0</v>
      </c>
      <c r="J25" s="261">
        <f>J26-J24</f>
        <v>-20081.51999999999</v>
      </c>
      <c r="K25" s="65">
        <v>0</v>
      </c>
      <c r="L25" s="261">
        <f>L26-L24</f>
        <v>0</v>
      </c>
      <c r="M25" s="62">
        <f>M26-M24</f>
        <v>10488.979999999996</v>
      </c>
      <c r="N25" s="300">
        <v>0</v>
      </c>
      <c r="O25" s="62">
        <f>O26-O24</f>
        <v>441718.43999999994</v>
      </c>
      <c r="P25" s="261">
        <f>P26-P24</f>
        <v>835973.34000000008</v>
      </c>
      <c r="Q25" s="65">
        <v>0</v>
      </c>
      <c r="R25" s="300">
        <v>0</v>
      </c>
      <c r="S25" s="65">
        <v>0</v>
      </c>
    </row>
    <row r="26" spans="1:19" s="105" customFormat="1" x14ac:dyDescent="0.2">
      <c r="A26" s="14" t="s">
        <v>71</v>
      </c>
      <c r="B26" s="343" t="s">
        <v>149</v>
      </c>
      <c r="C26" s="67">
        <f>SUM(D26:CM26)</f>
        <v>4459096.9000000004</v>
      </c>
      <c r="D26" s="267">
        <v>0</v>
      </c>
      <c r="E26" s="104">
        <v>100000</v>
      </c>
      <c r="F26" s="301">
        <v>137906.48000000001</v>
      </c>
      <c r="G26" s="104">
        <v>109575.86</v>
      </c>
      <c r="H26" s="314">
        <v>0</v>
      </c>
      <c r="I26" s="67">
        <v>0</v>
      </c>
      <c r="J26" s="301">
        <v>176338.2</v>
      </c>
      <c r="K26" s="104">
        <v>0</v>
      </c>
      <c r="L26" s="301">
        <v>2217.5300000000002</v>
      </c>
      <c r="M26" s="67">
        <v>45763.92</v>
      </c>
      <c r="N26" s="314">
        <v>0</v>
      </c>
      <c r="O26" s="67">
        <v>1056896.9099999999</v>
      </c>
      <c r="P26" s="314">
        <f>2735848.24+94414+135.76</f>
        <v>2830398</v>
      </c>
      <c r="Q26" s="104">
        <v>0</v>
      </c>
      <c r="R26" s="314">
        <v>0</v>
      </c>
      <c r="S26" s="104">
        <v>0</v>
      </c>
    </row>
    <row r="27" spans="1:19" ht="38.25" customHeight="1" x14ac:dyDescent="0.2">
      <c r="A27" s="2"/>
      <c r="B27" s="366" t="s">
        <v>257</v>
      </c>
      <c r="C27" s="320"/>
      <c r="D27" s="292"/>
      <c r="E27" s="125"/>
      <c r="F27" s="262"/>
      <c r="G27" s="368" t="s">
        <v>272</v>
      </c>
      <c r="H27" s="369"/>
      <c r="I27" s="116"/>
      <c r="J27" s="370" t="s">
        <v>273</v>
      </c>
      <c r="K27" s="371"/>
      <c r="L27" s="276"/>
      <c r="M27" s="368" t="s">
        <v>274</v>
      </c>
      <c r="N27" s="369"/>
      <c r="O27" s="126"/>
      <c r="P27" s="317"/>
      <c r="Q27" s="125"/>
      <c r="R27" s="317"/>
      <c r="S27" s="125"/>
    </row>
    <row r="28" spans="1:19" ht="270.75" customHeight="1" x14ac:dyDescent="0.2">
      <c r="A28" s="2"/>
      <c r="B28" s="367"/>
      <c r="C28" s="344"/>
      <c r="D28" s="265"/>
      <c r="E28" s="345" t="s">
        <v>263</v>
      </c>
      <c r="F28" s="313" t="s">
        <v>266</v>
      </c>
      <c r="G28" s="377" t="s">
        <v>323</v>
      </c>
      <c r="H28" s="347" t="s">
        <v>321</v>
      </c>
      <c r="I28" s="346" t="s">
        <v>310</v>
      </c>
      <c r="J28" s="348" t="s">
        <v>261</v>
      </c>
      <c r="K28" s="349" t="s">
        <v>261</v>
      </c>
      <c r="L28" s="350" t="s">
        <v>264</v>
      </c>
      <c r="M28" s="351" t="s">
        <v>311</v>
      </c>
      <c r="N28" s="350" t="s">
        <v>320</v>
      </c>
      <c r="O28" s="345" t="s">
        <v>261</v>
      </c>
      <c r="P28" s="352" t="s">
        <v>312</v>
      </c>
      <c r="Q28" s="345" t="s">
        <v>317</v>
      </c>
      <c r="R28" s="352" t="s">
        <v>319</v>
      </c>
      <c r="S28" s="345" t="s">
        <v>313</v>
      </c>
    </row>
    <row r="29" spans="1:19" x14ac:dyDescent="0.2">
      <c r="A29" s="2"/>
      <c r="B29" s="4"/>
      <c r="C29" s="27"/>
      <c r="D29" s="26"/>
      <c r="E29" s="32"/>
      <c r="F29" s="25"/>
      <c r="G29" s="32"/>
      <c r="H29" s="32"/>
      <c r="I29" s="25"/>
      <c r="J29" s="25"/>
      <c r="K29" s="32"/>
      <c r="L29" s="25"/>
      <c r="M29" s="25"/>
      <c r="N29" s="32"/>
      <c r="O29" s="25"/>
      <c r="P29" s="32"/>
      <c r="Q29" s="32"/>
      <c r="R29" s="32"/>
      <c r="S29" s="32"/>
    </row>
    <row r="30" spans="1:19" ht="13.5" thickBot="1" x14ac:dyDescent="0.25">
      <c r="A30" s="2"/>
      <c r="B30" s="56" t="s">
        <v>104</v>
      </c>
      <c r="C30" s="34"/>
      <c r="D30" s="19"/>
      <c r="E30" s="20"/>
      <c r="F30" s="19"/>
      <c r="G30" s="20"/>
      <c r="H30" s="20"/>
      <c r="I30" s="19"/>
      <c r="J30" s="19"/>
      <c r="K30" s="20"/>
      <c r="L30" s="19"/>
      <c r="M30" s="19"/>
      <c r="N30" s="20"/>
      <c r="O30" s="19"/>
      <c r="P30" s="20"/>
      <c r="Q30" s="20"/>
      <c r="R30" s="20"/>
      <c r="S30" s="20"/>
    </row>
    <row r="31" spans="1:19" s="9" customFormat="1" x14ac:dyDescent="0.2">
      <c r="A31" s="2"/>
      <c r="B31" s="43" t="s">
        <v>22</v>
      </c>
      <c r="C31" s="321" t="s">
        <v>16</v>
      </c>
      <c r="D31" s="29"/>
      <c r="E31" s="30"/>
      <c r="F31" s="29"/>
      <c r="G31" s="30"/>
      <c r="H31" s="30"/>
      <c r="I31" s="29"/>
      <c r="J31" s="29"/>
      <c r="K31" s="30"/>
      <c r="L31" s="29"/>
      <c r="M31" s="29"/>
      <c r="N31" s="30"/>
      <c r="O31" s="29"/>
      <c r="P31" s="30"/>
      <c r="Q31" s="30"/>
      <c r="R31" s="30"/>
      <c r="S31" s="145"/>
    </row>
    <row r="32" spans="1:19" ht="117.75" customHeight="1" x14ac:dyDescent="0.2">
      <c r="A32" s="2" t="s">
        <v>72</v>
      </c>
      <c r="B32" s="66" t="s">
        <v>20</v>
      </c>
      <c r="C32" s="63" t="s">
        <v>18</v>
      </c>
      <c r="D32" s="260" t="s">
        <v>269</v>
      </c>
      <c r="E32" s="61" t="s">
        <v>267</v>
      </c>
      <c r="F32" s="303" t="s">
        <v>268</v>
      </c>
      <c r="G32" s="61" t="s">
        <v>291</v>
      </c>
      <c r="H32" s="260" t="s">
        <v>278</v>
      </c>
      <c r="I32" s="61" t="s">
        <v>280</v>
      </c>
      <c r="J32" s="260" t="s">
        <v>281</v>
      </c>
      <c r="K32" s="61" t="s">
        <v>281</v>
      </c>
      <c r="L32" s="260" t="s">
        <v>281</v>
      </c>
      <c r="M32" s="61" t="s">
        <v>281</v>
      </c>
      <c r="N32" s="260" t="s">
        <v>281</v>
      </c>
      <c r="O32" s="61" t="s">
        <v>282</v>
      </c>
      <c r="P32" s="260" t="s">
        <v>288</v>
      </c>
      <c r="Q32" s="61" t="s">
        <v>285</v>
      </c>
      <c r="R32" s="260" t="s">
        <v>282</v>
      </c>
      <c r="S32" s="127" t="s">
        <v>287</v>
      </c>
    </row>
    <row r="33" spans="1:19" ht="136.5" customHeight="1" x14ac:dyDescent="0.2">
      <c r="A33" s="2" t="s">
        <v>73</v>
      </c>
      <c r="B33" s="139" t="s">
        <v>21</v>
      </c>
      <c r="C33" s="63" t="s">
        <v>18</v>
      </c>
      <c r="D33" s="269" t="s">
        <v>270</v>
      </c>
      <c r="E33" s="106" t="s">
        <v>277</v>
      </c>
      <c r="F33" s="269" t="s">
        <v>277</v>
      </c>
      <c r="G33" s="106" t="s">
        <v>292</v>
      </c>
      <c r="H33" s="269" t="s">
        <v>279</v>
      </c>
      <c r="I33" s="106" t="s">
        <v>284</v>
      </c>
      <c r="J33" s="269" t="s">
        <v>293</v>
      </c>
      <c r="K33" s="106" t="s">
        <v>293</v>
      </c>
      <c r="L33" s="269" t="s">
        <v>293</v>
      </c>
      <c r="M33" s="106" t="s">
        <v>293</v>
      </c>
      <c r="N33" s="269" t="s">
        <v>293</v>
      </c>
      <c r="O33" s="106" t="s">
        <v>283</v>
      </c>
      <c r="P33" s="269" t="s">
        <v>289</v>
      </c>
      <c r="Q33" s="106" t="s">
        <v>286</v>
      </c>
      <c r="R33" s="269" t="s">
        <v>283</v>
      </c>
      <c r="S33" s="133" t="s">
        <v>277</v>
      </c>
    </row>
    <row r="34" spans="1:19" s="9" customFormat="1" x14ac:dyDescent="0.2">
      <c r="A34" s="2"/>
      <c r="B34" s="146"/>
      <c r="C34" s="114"/>
      <c r="D34" s="115"/>
      <c r="E34" s="115"/>
      <c r="F34" s="115"/>
      <c r="G34" s="115"/>
      <c r="H34" s="115"/>
      <c r="I34" s="115"/>
      <c r="J34" s="115"/>
      <c r="K34" s="115"/>
      <c r="L34" s="115"/>
      <c r="M34" s="115"/>
      <c r="N34" s="115"/>
      <c r="O34" s="115"/>
      <c r="P34" s="115"/>
      <c r="Q34" s="115"/>
      <c r="R34" s="115"/>
      <c r="S34" s="129"/>
    </row>
    <row r="35" spans="1:19" s="9" customFormat="1" ht="38.25" x14ac:dyDescent="0.2">
      <c r="A35" s="2"/>
      <c r="B35" s="147" t="s">
        <v>299</v>
      </c>
      <c r="C35" s="111" t="s">
        <v>16</v>
      </c>
      <c r="D35" s="110"/>
      <c r="E35" s="110"/>
      <c r="F35" s="110"/>
      <c r="G35" s="110"/>
      <c r="H35" s="110"/>
      <c r="I35" s="110"/>
      <c r="J35" s="110"/>
      <c r="K35" s="110"/>
      <c r="L35" s="110"/>
      <c r="M35" s="110"/>
      <c r="N35" s="110"/>
      <c r="O35" s="110"/>
      <c r="P35" s="110"/>
      <c r="Q35" s="110"/>
      <c r="R35" s="110"/>
      <c r="S35" s="148"/>
    </row>
    <row r="36" spans="1:19" ht="25.5" x14ac:dyDescent="0.2">
      <c r="A36" s="2" t="s">
        <v>74</v>
      </c>
      <c r="B36" s="66" t="s">
        <v>14</v>
      </c>
      <c r="C36" s="67">
        <f>SUM(D36:CM36)</f>
        <v>237906</v>
      </c>
      <c r="D36" s="266">
        <v>0</v>
      </c>
      <c r="E36" s="62">
        <v>100000</v>
      </c>
      <c r="F36" s="261">
        <v>137906</v>
      </c>
      <c r="G36" s="62">
        <v>0</v>
      </c>
      <c r="H36" s="261">
        <v>0</v>
      </c>
      <c r="I36" s="62">
        <v>0</v>
      </c>
      <c r="J36" s="261">
        <v>0</v>
      </c>
      <c r="K36" s="62">
        <v>0</v>
      </c>
      <c r="L36" s="261">
        <v>0</v>
      </c>
      <c r="M36" s="62">
        <v>0</v>
      </c>
      <c r="N36" s="261">
        <v>0</v>
      </c>
      <c r="O36" s="62">
        <v>0</v>
      </c>
      <c r="P36" s="261">
        <v>0</v>
      </c>
      <c r="Q36" s="62">
        <v>0</v>
      </c>
      <c r="R36" s="261">
        <v>0</v>
      </c>
      <c r="S36" s="128">
        <v>0</v>
      </c>
    </row>
    <row r="37" spans="1:19" x14ac:dyDescent="0.2">
      <c r="A37" s="2" t="s">
        <v>75</v>
      </c>
      <c r="B37" s="66" t="s">
        <v>236</v>
      </c>
      <c r="C37" s="67">
        <f>SUM(D37:CM37)</f>
        <v>43814177.369999997</v>
      </c>
      <c r="D37" s="266">
        <v>29693710</v>
      </c>
      <c r="E37" s="64"/>
      <c r="F37" s="266"/>
      <c r="G37" s="64">
        <v>352600</v>
      </c>
      <c r="H37" s="266">
        <v>0</v>
      </c>
      <c r="I37" s="64">
        <v>900000</v>
      </c>
      <c r="J37" s="266">
        <v>220000</v>
      </c>
      <c r="K37" s="64">
        <v>0</v>
      </c>
      <c r="L37" s="266">
        <v>0</v>
      </c>
      <c r="M37" s="64">
        <v>32000</v>
      </c>
      <c r="N37" s="266">
        <v>0</v>
      </c>
      <c r="O37" s="64">
        <v>12417272</v>
      </c>
      <c r="P37" s="266">
        <v>0</v>
      </c>
      <c r="Q37" s="64">
        <v>0</v>
      </c>
      <c r="R37" s="266">
        <v>0</v>
      </c>
      <c r="S37" s="149">
        <v>198595.37</v>
      </c>
    </row>
    <row r="38" spans="1:19" x14ac:dyDescent="0.2">
      <c r="A38" s="2" t="s">
        <v>76</v>
      </c>
      <c r="B38" s="68" t="s">
        <v>107</v>
      </c>
      <c r="C38" s="67">
        <f>SUM(D38:CM38)</f>
        <v>44052083.369999997</v>
      </c>
      <c r="D38" s="261">
        <f>SUM(D36:D37)</f>
        <v>29693710</v>
      </c>
      <c r="E38" s="62">
        <f t="shared" ref="E38:F38" si="0">SUM(E36:E37)</f>
        <v>100000</v>
      </c>
      <c r="F38" s="261">
        <f t="shared" si="0"/>
        <v>137906</v>
      </c>
      <c r="G38" s="62">
        <f>SUM(G36:G37)</f>
        <v>352600</v>
      </c>
      <c r="H38" s="261">
        <f>SUM(H36:H37)</f>
        <v>0</v>
      </c>
      <c r="I38" s="62">
        <f t="shared" ref="I38:S38" si="1">SUM(I36:I37)</f>
        <v>900000</v>
      </c>
      <c r="J38" s="261">
        <f t="shared" si="1"/>
        <v>220000</v>
      </c>
      <c r="K38" s="62">
        <f t="shared" si="1"/>
        <v>0</v>
      </c>
      <c r="L38" s="261">
        <f t="shared" si="1"/>
        <v>0</v>
      </c>
      <c r="M38" s="62">
        <f t="shared" si="1"/>
        <v>32000</v>
      </c>
      <c r="N38" s="261">
        <f t="shared" si="1"/>
        <v>0</v>
      </c>
      <c r="O38" s="62">
        <f t="shared" si="1"/>
        <v>12417272</v>
      </c>
      <c r="P38" s="261">
        <f t="shared" si="1"/>
        <v>0</v>
      </c>
      <c r="Q38" s="62">
        <f t="shared" si="1"/>
        <v>0</v>
      </c>
      <c r="R38" s="261">
        <f t="shared" si="1"/>
        <v>0</v>
      </c>
      <c r="S38" s="128">
        <f t="shared" si="1"/>
        <v>198595.37</v>
      </c>
    </row>
    <row r="39" spans="1:19" x14ac:dyDescent="0.2">
      <c r="A39" s="2" t="s">
        <v>77</v>
      </c>
      <c r="B39" s="141" t="s">
        <v>237</v>
      </c>
      <c r="C39" s="67">
        <f>SUM(D39:CM39)</f>
        <v>201778</v>
      </c>
      <c r="D39" s="266">
        <f>177241+8505+16032</f>
        <v>201778</v>
      </c>
      <c r="E39" s="64">
        <v>0</v>
      </c>
      <c r="F39" s="266">
        <v>0</v>
      </c>
      <c r="G39" s="64">
        <v>0</v>
      </c>
      <c r="H39" s="266">
        <v>0</v>
      </c>
      <c r="I39" s="64">
        <v>0</v>
      </c>
      <c r="J39" s="266">
        <v>0</v>
      </c>
      <c r="K39" s="64">
        <v>0</v>
      </c>
      <c r="L39" s="266">
        <v>0</v>
      </c>
      <c r="M39" s="64">
        <v>0</v>
      </c>
      <c r="N39" s="266">
        <v>0</v>
      </c>
      <c r="O39" s="64">
        <v>0</v>
      </c>
      <c r="P39" s="266">
        <v>0</v>
      </c>
      <c r="Q39" s="64">
        <v>0</v>
      </c>
      <c r="R39" s="266">
        <v>0</v>
      </c>
      <c r="S39" s="149">
        <v>0</v>
      </c>
    </row>
    <row r="40" spans="1:19" s="105" customFormat="1" x14ac:dyDescent="0.2">
      <c r="A40" s="14" t="s">
        <v>78</v>
      </c>
      <c r="B40" s="68" t="s">
        <v>109</v>
      </c>
      <c r="C40" s="67">
        <f>SUM(D40:CM40)</f>
        <v>44253861.369999997</v>
      </c>
      <c r="D40" s="267">
        <f>SUM(D38:D39)</f>
        <v>29895488</v>
      </c>
      <c r="E40" s="103">
        <f t="shared" ref="E40:G40" si="2">SUM(E38:E39)</f>
        <v>100000</v>
      </c>
      <c r="F40" s="267">
        <f t="shared" si="2"/>
        <v>137906</v>
      </c>
      <c r="G40" s="103">
        <f t="shared" si="2"/>
        <v>352600</v>
      </c>
      <c r="H40" s="267">
        <f>SUM(H38:H39)</f>
        <v>0</v>
      </c>
      <c r="I40" s="103">
        <f t="shared" ref="I40:S40" si="3">SUM(I38:I39)</f>
        <v>900000</v>
      </c>
      <c r="J40" s="267">
        <f t="shared" si="3"/>
        <v>220000</v>
      </c>
      <c r="K40" s="103">
        <f t="shared" si="3"/>
        <v>0</v>
      </c>
      <c r="L40" s="267">
        <f t="shared" si="3"/>
        <v>0</v>
      </c>
      <c r="M40" s="103">
        <f t="shared" si="3"/>
        <v>32000</v>
      </c>
      <c r="N40" s="267">
        <f t="shared" si="3"/>
        <v>0</v>
      </c>
      <c r="O40" s="103">
        <f t="shared" si="3"/>
        <v>12417272</v>
      </c>
      <c r="P40" s="267">
        <f t="shared" si="3"/>
        <v>0</v>
      </c>
      <c r="Q40" s="103">
        <f t="shared" si="3"/>
        <v>0</v>
      </c>
      <c r="R40" s="267">
        <f t="shared" si="3"/>
        <v>0</v>
      </c>
      <c r="S40" s="150">
        <f t="shared" si="3"/>
        <v>198595.37</v>
      </c>
    </row>
    <row r="41" spans="1:19" ht="117.75" customHeight="1" thickBot="1" x14ac:dyDescent="0.25">
      <c r="A41" s="2"/>
      <c r="B41" s="18" t="s">
        <v>257</v>
      </c>
      <c r="C41" s="322"/>
      <c r="D41" s="270" t="s">
        <v>301</v>
      </c>
      <c r="E41" s="135" t="s">
        <v>263</v>
      </c>
      <c r="F41" s="302" t="s">
        <v>266</v>
      </c>
      <c r="G41" s="359" t="s">
        <v>272</v>
      </c>
      <c r="H41" s="360"/>
      <c r="I41" s="101"/>
      <c r="J41" s="359" t="s">
        <v>273</v>
      </c>
      <c r="K41" s="360"/>
      <c r="L41" s="268"/>
      <c r="M41" s="359" t="s">
        <v>274</v>
      </c>
      <c r="N41" s="360"/>
      <c r="O41" s="361" t="s">
        <v>290</v>
      </c>
      <c r="P41" s="361"/>
      <c r="Q41" s="361"/>
      <c r="R41" s="362"/>
      <c r="S41" s="151"/>
    </row>
    <row r="42" spans="1:19" x14ac:dyDescent="0.2">
      <c r="A42" s="2"/>
      <c r="B42" s="21"/>
      <c r="C42" s="27"/>
      <c r="D42" s="26"/>
      <c r="E42" s="26"/>
      <c r="F42" s="26"/>
      <c r="G42" s="26"/>
      <c r="H42" s="26"/>
      <c r="I42" s="26"/>
      <c r="J42" s="26"/>
      <c r="K42" s="26"/>
      <c r="L42" s="26"/>
      <c r="M42" s="26"/>
      <c r="N42" s="26"/>
      <c r="O42" s="26"/>
      <c r="P42" s="26"/>
      <c r="Q42" s="26"/>
      <c r="R42" s="26"/>
      <c r="S42" s="26"/>
    </row>
    <row r="43" spans="1:19" ht="13.5" thickBot="1" x14ac:dyDescent="0.25">
      <c r="A43" s="2"/>
      <c r="B43" s="56" t="s">
        <v>105</v>
      </c>
      <c r="C43" s="34"/>
      <c r="D43" s="7"/>
      <c r="E43" s="7"/>
      <c r="F43" s="7"/>
      <c r="G43" s="7"/>
      <c r="H43" s="7"/>
      <c r="I43" s="7"/>
      <c r="J43" s="7"/>
      <c r="K43" s="7"/>
      <c r="L43" s="7"/>
      <c r="M43" s="7"/>
      <c r="N43" s="7"/>
      <c r="O43" s="7"/>
      <c r="P43" s="7"/>
      <c r="Q43" s="7"/>
      <c r="R43" s="7"/>
      <c r="S43" s="7"/>
    </row>
    <row r="44" spans="1:19" s="9" customFormat="1" x14ac:dyDescent="0.2">
      <c r="A44" s="2"/>
      <c r="B44" s="71" t="s">
        <v>27</v>
      </c>
      <c r="C44" s="58"/>
      <c r="D44" s="72"/>
      <c r="E44" s="72"/>
      <c r="F44" s="72"/>
      <c r="G44" s="72"/>
      <c r="H44" s="72"/>
      <c r="I44" s="72"/>
      <c r="J44" s="72"/>
      <c r="K44" s="72"/>
      <c r="L44" s="72"/>
      <c r="M44" s="72"/>
      <c r="N44" s="72"/>
      <c r="O44" s="72"/>
      <c r="P44" s="72"/>
      <c r="Q44" s="72"/>
      <c r="R44" s="72"/>
      <c r="S44" s="173"/>
    </row>
    <row r="45" spans="1:19" x14ac:dyDescent="0.2">
      <c r="A45" s="40" t="s">
        <v>79</v>
      </c>
      <c r="B45" s="152" t="s">
        <v>23</v>
      </c>
      <c r="C45" s="153"/>
      <c r="D45" s="271" t="s">
        <v>265</v>
      </c>
      <c r="E45" s="154" t="s">
        <v>265</v>
      </c>
      <c r="F45" s="271" t="s">
        <v>265</v>
      </c>
      <c r="G45" s="154" t="s">
        <v>265</v>
      </c>
      <c r="H45" s="271" t="s">
        <v>265</v>
      </c>
      <c r="I45" s="154" t="s">
        <v>265</v>
      </c>
      <c r="J45" s="271" t="s">
        <v>265</v>
      </c>
      <c r="K45" s="154" t="s">
        <v>265</v>
      </c>
      <c r="L45" s="271" t="s">
        <v>265</v>
      </c>
      <c r="M45" s="154" t="s">
        <v>265</v>
      </c>
      <c r="N45" s="271" t="s">
        <v>265</v>
      </c>
      <c r="O45" s="154" t="s">
        <v>265</v>
      </c>
      <c r="P45" s="271" t="s">
        <v>265</v>
      </c>
      <c r="Q45" s="154" t="s">
        <v>265</v>
      </c>
      <c r="R45" s="271" t="s">
        <v>265</v>
      </c>
      <c r="S45" s="174" t="s">
        <v>265</v>
      </c>
    </row>
    <row r="46" spans="1:19" s="9" customFormat="1" x14ac:dyDescent="0.2">
      <c r="A46" s="23"/>
      <c r="B46" s="318"/>
      <c r="C46" s="158"/>
      <c r="D46" s="159"/>
      <c r="E46" s="159"/>
      <c r="F46" s="159"/>
      <c r="G46" s="159"/>
      <c r="H46" s="159"/>
      <c r="I46" s="159"/>
      <c r="J46" s="159"/>
      <c r="K46" s="159"/>
      <c r="L46" s="159"/>
      <c r="M46" s="159"/>
      <c r="N46" s="159"/>
      <c r="O46" s="159"/>
      <c r="P46" s="159"/>
      <c r="Q46" s="159"/>
      <c r="R46" s="159"/>
      <c r="S46" s="175"/>
    </row>
    <row r="47" spans="1:19" s="9" customFormat="1" x14ac:dyDescent="0.2">
      <c r="A47" s="23"/>
      <c r="B47" s="228" t="s">
        <v>103</v>
      </c>
      <c r="C47" s="118" t="s">
        <v>16</v>
      </c>
      <c r="D47" s="94"/>
      <c r="E47" s="94"/>
      <c r="F47" s="94"/>
      <c r="G47" s="94"/>
      <c r="H47" s="94"/>
      <c r="I47" s="94"/>
      <c r="J47" s="94"/>
      <c r="K47" s="94"/>
      <c r="L47" s="94"/>
      <c r="M47" s="94"/>
      <c r="N47" s="94"/>
      <c r="O47" s="94"/>
      <c r="P47" s="94"/>
      <c r="Q47" s="94"/>
      <c r="R47" s="94"/>
      <c r="S47" s="176"/>
    </row>
    <row r="48" spans="1:19" ht="25.5" x14ac:dyDescent="0.2">
      <c r="A48" s="23" t="s">
        <v>80</v>
      </c>
      <c r="B48" s="155" t="s">
        <v>98</v>
      </c>
      <c r="C48" s="156"/>
      <c r="D48" s="272" t="str">
        <f t="shared" ref="D48:S48" si="4">D9</f>
        <v>General Fund Appropriations</v>
      </c>
      <c r="E48" s="157" t="str">
        <f t="shared" si="4"/>
        <v>General Fund Appropriations</v>
      </c>
      <c r="F48" s="272" t="str">
        <f t="shared" si="4"/>
        <v>Capital Reserve Fund</v>
      </c>
      <c r="G48" s="157" t="str">
        <f t="shared" si="4"/>
        <v>Family &amp; Circuit Court Filing Fee</v>
      </c>
      <c r="H48" s="272" t="str">
        <f t="shared" si="4"/>
        <v>Conviction Surcharge 1</v>
      </c>
      <c r="I48" s="157" t="str">
        <f t="shared" si="4"/>
        <v>Court Fine 1</v>
      </c>
      <c r="J48" s="272" t="str">
        <f t="shared" si="4"/>
        <v>Traffic Education Program Fee (Magistrate Court)</v>
      </c>
      <c r="K48" s="157" t="str">
        <f t="shared" si="4"/>
        <v>Traffic Education Program Fee (Municipal Court)</v>
      </c>
      <c r="L48" s="272" t="str">
        <f t="shared" si="4"/>
        <v>Donations</v>
      </c>
      <c r="M48" s="157" t="str">
        <f t="shared" si="4"/>
        <v>Civil Action Application Fee</v>
      </c>
      <c r="N48" s="272" t="str">
        <f t="shared" si="4"/>
        <v xml:space="preserve">Investment Earnings 1 </v>
      </c>
      <c r="O48" s="157" t="str">
        <f t="shared" si="4"/>
        <v>Public Defender Application Fee</v>
      </c>
      <c r="P48" s="272" t="str">
        <f t="shared" si="4"/>
        <v>Court Fines 2</v>
      </c>
      <c r="Q48" s="157" t="str">
        <f t="shared" si="4"/>
        <v>Conviction Surcharge 2</v>
      </c>
      <c r="R48" s="272" t="str">
        <f t="shared" si="4"/>
        <v>Investment Earnings 2</v>
      </c>
      <c r="S48" s="177" t="str">
        <f t="shared" si="4"/>
        <v>Federal Grant</v>
      </c>
    </row>
    <row r="49" spans="1:19" x14ac:dyDescent="0.2">
      <c r="A49" s="23" t="s">
        <v>81</v>
      </c>
      <c r="B49" s="75" t="s">
        <v>294</v>
      </c>
      <c r="C49" s="76"/>
      <c r="D49" s="273"/>
      <c r="E49" s="77"/>
      <c r="F49" s="273"/>
      <c r="G49" s="77"/>
      <c r="H49" s="273"/>
      <c r="I49" s="77"/>
      <c r="J49" s="273"/>
      <c r="K49" s="77"/>
      <c r="L49" s="273"/>
      <c r="M49" s="77"/>
      <c r="N49" s="273"/>
      <c r="O49" s="77"/>
      <c r="P49" s="273"/>
      <c r="Q49" s="77"/>
      <c r="R49" s="273"/>
      <c r="S49" s="178">
        <v>1</v>
      </c>
    </row>
    <row r="50" spans="1:19" ht="237.75" customHeight="1" x14ac:dyDescent="0.2">
      <c r="A50" s="2" t="s">
        <v>82</v>
      </c>
      <c r="B50" s="353" t="s">
        <v>101</v>
      </c>
      <c r="C50" s="73"/>
      <c r="D50" s="274" t="s">
        <v>314</v>
      </c>
      <c r="E50" s="74" t="s">
        <v>302</v>
      </c>
      <c r="F50" s="274" t="s">
        <v>303</v>
      </c>
      <c r="G50" s="74"/>
      <c r="H50" s="274"/>
      <c r="I50" s="74" t="s">
        <v>322</v>
      </c>
      <c r="J50" s="274"/>
      <c r="K50" s="74"/>
      <c r="L50" s="274"/>
      <c r="M50" s="74"/>
      <c r="N50" s="274"/>
      <c r="O50" s="74"/>
      <c r="P50" s="274" t="s">
        <v>304</v>
      </c>
      <c r="Q50" s="74"/>
      <c r="R50" s="274"/>
      <c r="S50" s="179" t="s">
        <v>315</v>
      </c>
    </row>
    <row r="51" spans="1:19" ht="135.75" customHeight="1" x14ac:dyDescent="0.2">
      <c r="A51" s="23" t="s">
        <v>83</v>
      </c>
      <c r="B51" s="75" t="s">
        <v>21</v>
      </c>
      <c r="C51" s="78"/>
      <c r="D51" s="273" t="str">
        <f t="shared" ref="D51:S51" si="5">D33</f>
        <v>I. Administration;  I.E. Rule 608 Appointment Fund;  II. Division of Appellate Defense;   III. Office of Circuit Public Defender;  III. A. Defense of Indigents/Per Capita; III.B. DUI Defense of Indigents;  III.C. Criminal Domestic Violence; V. Employee Benefits.</v>
      </c>
      <c r="E51" s="77" t="str">
        <f t="shared" si="5"/>
        <v>I. Administration</v>
      </c>
      <c r="F51" s="273" t="str">
        <f t="shared" si="5"/>
        <v>I. Administration</v>
      </c>
      <c r="G51" s="77" t="str">
        <f t="shared" si="5"/>
        <v xml:space="preserve"> I. Administration; II. Division of Appellate Defense</v>
      </c>
      <c r="H51" s="273" t="str">
        <f t="shared" si="5"/>
        <v xml:space="preserve"> II. Division of Appellate Defense</v>
      </c>
      <c r="I51" s="77" t="str">
        <f t="shared" si="5"/>
        <v>III.A. Defense of Indigents/Per Capita</v>
      </c>
      <c r="J51" s="273" t="str">
        <f t="shared" si="5"/>
        <v>I.F. Professional Training &amp; Development</v>
      </c>
      <c r="K51" s="77" t="str">
        <f t="shared" si="5"/>
        <v>I.F. Professional Training &amp; Development</v>
      </c>
      <c r="L51" s="273" t="str">
        <f t="shared" si="5"/>
        <v>I.F. Professional Training &amp; Development</v>
      </c>
      <c r="M51" s="77" t="str">
        <f t="shared" si="5"/>
        <v>I.F. Professional Training &amp; Development</v>
      </c>
      <c r="N51" s="273" t="str">
        <f t="shared" si="5"/>
        <v>I.F. Professional Training &amp; Development</v>
      </c>
      <c r="O51" s="77" t="str">
        <f t="shared" si="5"/>
        <v>I.A. Death Penalty Trial Fund; I.B. Conflict Fund; III.A. Defense of Indigents/Per Capita</v>
      </c>
      <c r="P51" s="273" t="str">
        <f t="shared" si="5"/>
        <v>I. Administration; I.A. Death Penalty Trial Fund; I.B. Conflict Fund; I.C. Legal Aid Funding; I.E Court Fine Assessment; II. Division of Appellate Defense; III.A. Defense of Indigents/Per Capita; IV. Death Penalty Trial Division; V. Employee Benefits</v>
      </c>
      <c r="Q51" s="77" t="str">
        <f t="shared" si="5"/>
        <v xml:space="preserve"> I.B. Conflict Fund; III.A. Defense of Indigents/Per Capita</v>
      </c>
      <c r="R51" s="273" t="str">
        <f t="shared" si="5"/>
        <v>I.A. Death Penalty Trial Fund; I.B. Conflict Fund; III.A. Defense of Indigents/Per Capita</v>
      </c>
      <c r="S51" s="178" t="str">
        <f t="shared" si="5"/>
        <v>I. Administration</v>
      </c>
    </row>
    <row r="52" spans="1:19" s="35" customFormat="1" x14ac:dyDescent="0.2">
      <c r="A52" s="160" t="s">
        <v>84</v>
      </c>
      <c r="B52" s="161" t="s">
        <v>19</v>
      </c>
      <c r="C52" s="162">
        <f t="shared" ref="C52:S52" si="6">C40</f>
        <v>44253861.369999997</v>
      </c>
      <c r="D52" s="275">
        <f t="shared" si="6"/>
        <v>29895488</v>
      </c>
      <c r="E52" s="162">
        <f t="shared" si="6"/>
        <v>100000</v>
      </c>
      <c r="F52" s="275">
        <f t="shared" si="6"/>
        <v>137906</v>
      </c>
      <c r="G52" s="162">
        <f t="shared" si="6"/>
        <v>352600</v>
      </c>
      <c r="H52" s="275">
        <f t="shared" si="6"/>
        <v>0</v>
      </c>
      <c r="I52" s="162">
        <f t="shared" si="6"/>
        <v>900000</v>
      </c>
      <c r="J52" s="275">
        <f t="shared" si="6"/>
        <v>220000</v>
      </c>
      <c r="K52" s="162">
        <f t="shared" si="6"/>
        <v>0</v>
      </c>
      <c r="L52" s="275">
        <f t="shared" si="6"/>
        <v>0</v>
      </c>
      <c r="M52" s="162">
        <f t="shared" si="6"/>
        <v>32000</v>
      </c>
      <c r="N52" s="275">
        <f t="shared" si="6"/>
        <v>0</v>
      </c>
      <c r="O52" s="162">
        <f t="shared" si="6"/>
        <v>12417272</v>
      </c>
      <c r="P52" s="275">
        <f t="shared" si="6"/>
        <v>0</v>
      </c>
      <c r="Q52" s="162">
        <f t="shared" si="6"/>
        <v>0</v>
      </c>
      <c r="R52" s="275">
        <f t="shared" si="6"/>
        <v>0</v>
      </c>
      <c r="S52" s="180">
        <f t="shared" si="6"/>
        <v>198595.37</v>
      </c>
    </row>
    <row r="53" spans="1:19" s="9" customFormat="1" x14ac:dyDescent="0.2">
      <c r="A53" s="23"/>
      <c r="B53" s="146"/>
      <c r="C53" s="144"/>
      <c r="D53" s="165"/>
      <c r="E53" s="165"/>
      <c r="F53" s="165"/>
      <c r="G53" s="165"/>
      <c r="H53" s="165"/>
      <c r="I53" s="165"/>
      <c r="J53" s="165"/>
      <c r="K53" s="165"/>
      <c r="L53" s="165"/>
      <c r="M53" s="165"/>
      <c r="N53" s="165"/>
      <c r="O53" s="165"/>
      <c r="P53" s="165"/>
      <c r="Q53" s="165"/>
      <c r="R53" s="165"/>
      <c r="S53" s="181"/>
    </row>
    <row r="54" spans="1:19" s="9" customFormat="1" ht="25.5" x14ac:dyDescent="0.2">
      <c r="A54" s="23"/>
      <c r="B54" s="182" t="s">
        <v>102</v>
      </c>
      <c r="C54" s="112" t="s">
        <v>16</v>
      </c>
      <c r="D54" s="143"/>
      <c r="E54" s="143"/>
      <c r="F54" s="143"/>
      <c r="G54" s="143"/>
      <c r="H54" s="143"/>
      <c r="I54" s="143"/>
      <c r="J54" s="143"/>
      <c r="K54" s="143"/>
      <c r="L54" s="143"/>
      <c r="M54" s="143"/>
      <c r="N54" s="143"/>
      <c r="O54" s="143"/>
      <c r="P54" s="143"/>
      <c r="Q54" s="143"/>
      <c r="R54" s="143"/>
      <c r="S54" s="183"/>
    </row>
    <row r="55" spans="1:19" ht="25.5" x14ac:dyDescent="0.2">
      <c r="A55" s="23"/>
      <c r="B55" s="163" t="s">
        <v>203</v>
      </c>
      <c r="C55" s="164"/>
      <c r="D55" s="277"/>
      <c r="E55" s="164"/>
      <c r="F55" s="277"/>
      <c r="G55" s="164"/>
      <c r="H55" s="277"/>
      <c r="I55" s="164"/>
      <c r="J55" s="277"/>
      <c r="K55" s="164"/>
      <c r="L55" s="277"/>
      <c r="M55" s="164"/>
      <c r="N55" s="277"/>
      <c r="O55" s="164"/>
      <c r="P55" s="277"/>
      <c r="Q55" s="164"/>
      <c r="R55" s="277"/>
      <c r="S55" s="184"/>
    </row>
    <row r="56" spans="1:19" x14ac:dyDescent="0.2">
      <c r="A56" s="23"/>
      <c r="B56" s="98" t="s">
        <v>204</v>
      </c>
      <c r="C56" s="79">
        <f t="shared" ref="C56:C67" si="7">SUM(D56:CM56)</f>
        <v>34524212.149999999</v>
      </c>
      <c r="D56" s="278">
        <f>12301049+976593+1377185+25925.07+2261664+373356.81+17972.91+106304.21+1552194.45+338528.84+8194638.04</f>
        <v>27525411.329999998</v>
      </c>
      <c r="E56" s="79"/>
      <c r="F56" s="278">
        <v>18271.75</v>
      </c>
      <c r="G56" s="79"/>
      <c r="H56" s="278"/>
      <c r="I56" s="79">
        <v>637303.16</v>
      </c>
      <c r="J56" s="278">
        <v>2247.87</v>
      </c>
      <c r="K56" s="79"/>
      <c r="L56" s="278"/>
      <c r="M56" s="79"/>
      <c r="N56" s="278"/>
      <c r="O56" s="79">
        <f>1687909.98+369961.43+1000000+687780.05+97864.93+180650.58+1012652.22+310193.62+654499.52+208519.38+500</f>
        <v>6210531.71</v>
      </c>
      <c r="P56" s="278"/>
      <c r="Q56" s="79"/>
      <c r="R56" s="278"/>
      <c r="S56" s="185">
        <v>130446.33</v>
      </c>
    </row>
    <row r="57" spans="1:19" ht="38.25" hidden="1" outlineLevel="1" x14ac:dyDescent="0.2">
      <c r="A57" s="23"/>
      <c r="B57" s="99" t="s">
        <v>205</v>
      </c>
      <c r="C57" s="79">
        <f t="shared" si="7"/>
        <v>0</v>
      </c>
      <c r="D57" s="278"/>
      <c r="E57" s="79"/>
      <c r="F57" s="278"/>
      <c r="G57" s="79"/>
      <c r="H57" s="278"/>
      <c r="I57" s="79"/>
      <c r="J57" s="278"/>
      <c r="K57" s="79"/>
      <c r="L57" s="278"/>
      <c r="M57" s="79"/>
      <c r="N57" s="278"/>
      <c r="O57" s="79"/>
      <c r="P57" s="278"/>
      <c r="Q57" s="79"/>
      <c r="R57" s="278"/>
      <c r="S57" s="185"/>
    </row>
    <row r="58" spans="1:19" ht="38.25" hidden="1" outlineLevel="1" x14ac:dyDescent="0.2">
      <c r="A58" s="23"/>
      <c r="B58" s="99" t="s">
        <v>224</v>
      </c>
      <c r="C58" s="79">
        <f t="shared" si="7"/>
        <v>0</v>
      </c>
      <c r="D58" s="278"/>
      <c r="E58" s="79"/>
      <c r="F58" s="278"/>
      <c r="G58" s="79"/>
      <c r="H58" s="278"/>
      <c r="I58" s="79"/>
      <c r="J58" s="278"/>
      <c r="K58" s="79"/>
      <c r="L58" s="278"/>
      <c r="M58" s="79"/>
      <c r="N58" s="278"/>
      <c r="O58" s="79"/>
      <c r="P58" s="278"/>
      <c r="Q58" s="79"/>
      <c r="R58" s="278"/>
      <c r="S58" s="185"/>
    </row>
    <row r="59" spans="1:19" hidden="1" outlineLevel="1" x14ac:dyDescent="0.2">
      <c r="A59" s="23"/>
      <c r="B59" s="99" t="s">
        <v>223</v>
      </c>
      <c r="C59" s="79">
        <f t="shared" si="7"/>
        <v>0</v>
      </c>
      <c r="D59" s="278"/>
      <c r="E59" s="79"/>
      <c r="F59" s="278"/>
      <c r="G59" s="79"/>
      <c r="H59" s="278"/>
      <c r="I59" s="79"/>
      <c r="J59" s="278"/>
      <c r="K59" s="79"/>
      <c r="L59" s="278"/>
      <c r="M59" s="79"/>
      <c r="N59" s="278"/>
      <c r="O59" s="79"/>
      <c r="P59" s="278"/>
      <c r="Q59" s="79"/>
      <c r="R59" s="278"/>
      <c r="S59" s="185"/>
    </row>
    <row r="60" spans="1:19" ht="25.5" hidden="1" outlineLevel="1" x14ac:dyDescent="0.2">
      <c r="A60" s="23"/>
      <c r="B60" s="99" t="s">
        <v>222</v>
      </c>
      <c r="C60" s="79">
        <f t="shared" si="7"/>
        <v>0</v>
      </c>
      <c r="D60" s="278"/>
      <c r="E60" s="79"/>
      <c r="F60" s="278"/>
      <c r="G60" s="79"/>
      <c r="H60" s="278"/>
      <c r="I60" s="79"/>
      <c r="J60" s="278"/>
      <c r="K60" s="79"/>
      <c r="L60" s="278"/>
      <c r="M60" s="79"/>
      <c r="N60" s="278"/>
      <c r="O60" s="79"/>
      <c r="P60" s="278"/>
      <c r="Q60" s="79"/>
      <c r="R60" s="278"/>
      <c r="S60" s="185"/>
    </row>
    <row r="61" spans="1:19" ht="25.5" hidden="1" outlineLevel="1" x14ac:dyDescent="0.2">
      <c r="A61" s="23"/>
      <c r="B61" s="99" t="s">
        <v>221</v>
      </c>
      <c r="C61" s="79">
        <f t="shared" si="7"/>
        <v>0</v>
      </c>
      <c r="D61" s="278"/>
      <c r="E61" s="79"/>
      <c r="F61" s="278"/>
      <c r="G61" s="79"/>
      <c r="H61" s="278"/>
      <c r="I61" s="79"/>
      <c r="J61" s="278"/>
      <c r="K61" s="79"/>
      <c r="L61" s="278"/>
      <c r="M61" s="79"/>
      <c r="N61" s="278"/>
      <c r="O61" s="79"/>
      <c r="P61" s="278"/>
      <c r="Q61" s="79"/>
      <c r="R61" s="278"/>
      <c r="S61" s="185"/>
    </row>
    <row r="62" spans="1:19" collapsed="1" x14ac:dyDescent="0.2">
      <c r="A62" s="23"/>
      <c r="B62" s="98" t="s">
        <v>206</v>
      </c>
      <c r="C62" s="79">
        <f t="shared" si="7"/>
        <v>2081018.4299999997</v>
      </c>
      <c r="D62" s="278">
        <f>732411+324699.96+169264.42</f>
        <v>1226375.3799999999</v>
      </c>
      <c r="E62" s="79"/>
      <c r="F62" s="278">
        <v>18271.75</v>
      </c>
      <c r="G62" s="79">
        <v>259683.67</v>
      </c>
      <c r="H62" s="278"/>
      <c r="I62" s="79"/>
      <c r="J62" s="278"/>
      <c r="K62" s="79"/>
      <c r="L62" s="278"/>
      <c r="M62" s="79"/>
      <c r="N62" s="278"/>
      <c r="O62" s="79">
        <f>398910.22+27756.2+59695.92+90325.29</f>
        <v>576687.63</v>
      </c>
      <c r="P62" s="278"/>
      <c r="Q62" s="79"/>
      <c r="R62" s="278"/>
      <c r="S62" s="185"/>
    </row>
    <row r="63" spans="1:19" ht="25.5" hidden="1" outlineLevel="1" x14ac:dyDescent="0.2">
      <c r="A63" s="23"/>
      <c r="B63" s="99" t="s">
        <v>207</v>
      </c>
      <c r="C63" s="79">
        <f t="shared" si="7"/>
        <v>0</v>
      </c>
      <c r="D63" s="278"/>
      <c r="E63" s="79"/>
      <c r="F63" s="278"/>
      <c r="G63" s="79"/>
      <c r="H63" s="278"/>
      <c r="I63" s="79"/>
      <c r="J63" s="278"/>
      <c r="K63" s="79"/>
      <c r="L63" s="278"/>
      <c r="M63" s="79"/>
      <c r="N63" s="278"/>
      <c r="O63" s="79"/>
      <c r="P63" s="278"/>
      <c r="Q63" s="79"/>
      <c r="R63" s="278"/>
      <c r="S63" s="185"/>
    </row>
    <row r="64" spans="1:19" ht="25.5" hidden="1" outlineLevel="1" x14ac:dyDescent="0.2">
      <c r="A64" s="23"/>
      <c r="B64" s="99" t="s">
        <v>208</v>
      </c>
      <c r="C64" s="79">
        <f t="shared" si="7"/>
        <v>0</v>
      </c>
      <c r="D64" s="278"/>
      <c r="E64" s="79"/>
      <c r="F64" s="278"/>
      <c r="G64" s="79"/>
      <c r="H64" s="278"/>
      <c r="I64" s="79"/>
      <c r="J64" s="278"/>
      <c r="K64" s="79"/>
      <c r="L64" s="278"/>
      <c r="M64" s="79"/>
      <c r="N64" s="278"/>
      <c r="O64" s="79"/>
      <c r="P64" s="278"/>
      <c r="Q64" s="79"/>
      <c r="R64" s="278"/>
      <c r="S64" s="185"/>
    </row>
    <row r="65" spans="1:19" collapsed="1" x14ac:dyDescent="0.2">
      <c r="A65" s="23"/>
      <c r="B65" s="98" t="s">
        <v>209</v>
      </c>
      <c r="C65" s="79">
        <f t="shared" si="7"/>
        <v>848614.93</v>
      </c>
      <c r="D65" s="278">
        <v>169264.42</v>
      </c>
      <c r="E65" s="79"/>
      <c r="F65" s="278">
        <v>18271.75</v>
      </c>
      <c r="G65" s="79"/>
      <c r="H65" s="278"/>
      <c r="I65" s="79"/>
      <c r="J65" s="278"/>
      <c r="K65" s="79"/>
      <c r="L65" s="278"/>
      <c r="M65" s="79"/>
      <c r="N65" s="278"/>
      <c r="O65" s="79">
        <f>446373.74+6371.58+118008.15+90325.29</f>
        <v>661078.76</v>
      </c>
      <c r="P65" s="278"/>
      <c r="Q65" s="79"/>
      <c r="R65" s="278"/>
      <c r="S65" s="185"/>
    </row>
    <row r="66" spans="1:19" ht="25.5" hidden="1" outlineLevel="1" x14ac:dyDescent="0.2">
      <c r="A66" s="23"/>
      <c r="B66" s="81" t="s">
        <v>210</v>
      </c>
      <c r="C66" s="79">
        <f t="shared" si="7"/>
        <v>0</v>
      </c>
      <c r="D66" s="278"/>
      <c r="E66" s="79"/>
      <c r="F66" s="278"/>
      <c r="G66" s="79"/>
      <c r="H66" s="278"/>
      <c r="I66" s="79"/>
      <c r="J66" s="278"/>
      <c r="K66" s="79"/>
      <c r="L66" s="278"/>
      <c r="M66" s="79"/>
      <c r="N66" s="278"/>
      <c r="O66" s="79"/>
      <c r="P66" s="278"/>
      <c r="Q66" s="79"/>
      <c r="R66" s="278"/>
      <c r="S66" s="185"/>
    </row>
    <row r="67" spans="1:19" ht="25.5" hidden="1" outlineLevel="1" x14ac:dyDescent="0.2">
      <c r="A67" s="23"/>
      <c r="B67" s="81" t="s">
        <v>211</v>
      </c>
      <c r="C67" s="79">
        <f t="shared" si="7"/>
        <v>0</v>
      </c>
      <c r="D67" s="278"/>
      <c r="E67" s="79"/>
      <c r="F67" s="278"/>
      <c r="G67" s="79"/>
      <c r="H67" s="278"/>
      <c r="I67" s="79"/>
      <c r="J67" s="278"/>
      <c r="K67" s="79"/>
      <c r="L67" s="278"/>
      <c r="M67" s="79"/>
      <c r="N67" s="278"/>
      <c r="O67" s="79"/>
      <c r="P67" s="278"/>
      <c r="Q67" s="79"/>
      <c r="R67" s="278"/>
      <c r="S67" s="185"/>
    </row>
    <row r="68" spans="1:19" ht="25.5" collapsed="1" x14ac:dyDescent="0.2">
      <c r="A68" s="23"/>
      <c r="B68" s="80" t="s">
        <v>212</v>
      </c>
      <c r="C68" s="79"/>
      <c r="D68" s="278"/>
      <c r="E68" s="79"/>
      <c r="F68" s="278"/>
      <c r="G68" s="79"/>
      <c r="H68" s="278"/>
      <c r="I68" s="79"/>
      <c r="J68" s="278"/>
      <c r="K68" s="79"/>
      <c r="L68" s="278"/>
      <c r="M68" s="79"/>
      <c r="N68" s="278"/>
      <c r="O68" s="79"/>
      <c r="P68" s="278"/>
      <c r="Q68" s="79"/>
      <c r="R68" s="278"/>
      <c r="S68" s="185"/>
    </row>
    <row r="69" spans="1:19" ht="25.5" x14ac:dyDescent="0.2">
      <c r="A69" s="23"/>
      <c r="B69" s="98" t="s">
        <v>213</v>
      </c>
      <c r="C69" s="79">
        <f t="shared" ref="C69:C76" si="8">SUM(D69:CM69)</f>
        <v>104413.5</v>
      </c>
      <c r="D69" s="278">
        <f>41040+9975.86</f>
        <v>51015.86</v>
      </c>
      <c r="E69" s="79"/>
      <c r="F69" s="278">
        <v>18271.75</v>
      </c>
      <c r="G69" s="79"/>
      <c r="H69" s="278"/>
      <c r="I69" s="79"/>
      <c r="J69" s="278"/>
      <c r="K69" s="79"/>
      <c r="L69" s="278"/>
      <c r="M69" s="79"/>
      <c r="N69" s="278"/>
      <c r="O69" s="79">
        <v>35125.89</v>
      </c>
      <c r="P69" s="278"/>
      <c r="Q69" s="79"/>
      <c r="R69" s="278"/>
      <c r="S69" s="185"/>
    </row>
    <row r="70" spans="1:19" hidden="1" outlineLevel="1" x14ac:dyDescent="0.2">
      <c r="A70" s="23"/>
      <c r="B70" s="99" t="s">
        <v>214</v>
      </c>
      <c r="C70" s="79">
        <f t="shared" si="8"/>
        <v>0</v>
      </c>
      <c r="D70" s="278"/>
      <c r="E70" s="79"/>
      <c r="F70" s="278"/>
      <c r="G70" s="79"/>
      <c r="H70" s="278"/>
      <c r="I70" s="79"/>
      <c r="J70" s="278"/>
      <c r="K70" s="79"/>
      <c r="L70" s="278"/>
      <c r="M70" s="79"/>
      <c r="N70" s="278"/>
      <c r="O70" s="79"/>
      <c r="P70" s="278"/>
      <c r="Q70" s="79"/>
      <c r="R70" s="278"/>
      <c r="S70" s="185"/>
    </row>
    <row r="71" spans="1:19" hidden="1" outlineLevel="1" x14ac:dyDescent="0.2">
      <c r="A71" s="23"/>
      <c r="B71" s="99" t="s">
        <v>215</v>
      </c>
      <c r="C71" s="79">
        <f t="shared" si="8"/>
        <v>0</v>
      </c>
      <c r="D71" s="278"/>
      <c r="E71" s="79"/>
      <c r="F71" s="278"/>
      <c r="G71" s="79"/>
      <c r="H71" s="278"/>
      <c r="I71" s="79"/>
      <c r="J71" s="278"/>
      <c r="K71" s="79"/>
      <c r="L71" s="278"/>
      <c r="M71" s="79"/>
      <c r="N71" s="278"/>
      <c r="O71" s="79"/>
      <c r="P71" s="278"/>
      <c r="Q71" s="79"/>
      <c r="R71" s="278"/>
      <c r="S71" s="185"/>
    </row>
    <row r="72" spans="1:19" ht="25.5" hidden="1" outlineLevel="1" x14ac:dyDescent="0.2">
      <c r="A72" s="23"/>
      <c r="B72" s="99" t="s">
        <v>216</v>
      </c>
      <c r="C72" s="79">
        <f t="shared" si="8"/>
        <v>0</v>
      </c>
      <c r="D72" s="278"/>
      <c r="E72" s="79"/>
      <c r="F72" s="278"/>
      <c r="G72" s="79"/>
      <c r="H72" s="278"/>
      <c r="I72" s="79"/>
      <c r="J72" s="278"/>
      <c r="K72" s="79"/>
      <c r="L72" s="278"/>
      <c r="M72" s="79"/>
      <c r="N72" s="278"/>
      <c r="O72" s="79"/>
      <c r="P72" s="278"/>
      <c r="Q72" s="79"/>
      <c r="R72" s="278"/>
      <c r="S72" s="185"/>
    </row>
    <row r="73" spans="1:19" collapsed="1" x14ac:dyDescent="0.2">
      <c r="A73" s="23"/>
      <c r="B73" s="98" t="s">
        <v>217</v>
      </c>
      <c r="C73" s="79">
        <f t="shared" si="8"/>
        <v>2685.05</v>
      </c>
      <c r="D73" s="278">
        <f>2160+525.05</f>
        <v>2685.05</v>
      </c>
      <c r="E73" s="79"/>
      <c r="F73" s="278"/>
      <c r="G73" s="79"/>
      <c r="H73" s="278"/>
      <c r="I73" s="79"/>
      <c r="J73" s="278"/>
      <c r="K73" s="79"/>
      <c r="L73" s="278"/>
      <c r="M73" s="79"/>
      <c r="N73" s="278"/>
      <c r="O73" s="79"/>
      <c r="P73" s="278"/>
      <c r="Q73" s="79"/>
      <c r="R73" s="278"/>
      <c r="S73" s="185"/>
    </row>
    <row r="74" spans="1:19" hidden="1" outlineLevel="1" x14ac:dyDescent="0.2">
      <c r="A74" s="23"/>
      <c r="B74" s="99" t="s">
        <v>218</v>
      </c>
      <c r="C74" s="79">
        <f t="shared" si="8"/>
        <v>0</v>
      </c>
      <c r="D74" s="278"/>
      <c r="E74" s="79"/>
      <c r="F74" s="278"/>
      <c r="G74" s="79"/>
      <c r="H74" s="278"/>
      <c r="I74" s="79"/>
      <c r="J74" s="278"/>
      <c r="K74" s="79"/>
      <c r="L74" s="278"/>
      <c r="M74" s="79"/>
      <c r="N74" s="278"/>
      <c r="O74" s="79"/>
      <c r="P74" s="278"/>
      <c r="Q74" s="79"/>
      <c r="R74" s="278"/>
      <c r="S74" s="185"/>
    </row>
    <row r="75" spans="1:19" ht="25.5" hidden="1" outlineLevel="1" x14ac:dyDescent="0.2">
      <c r="A75" s="23"/>
      <c r="B75" s="99" t="s">
        <v>219</v>
      </c>
      <c r="C75" s="79">
        <f t="shared" si="8"/>
        <v>0</v>
      </c>
      <c r="D75" s="278"/>
      <c r="E75" s="79"/>
      <c r="F75" s="278"/>
      <c r="G75" s="79"/>
      <c r="H75" s="278"/>
      <c r="I75" s="79"/>
      <c r="J75" s="278"/>
      <c r="K75" s="79"/>
      <c r="L75" s="278"/>
      <c r="M75" s="79"/>
      <c r="N75" s="278"/>
      <c r="O75" s="79"/>
      <c r="P75" s="278"/>
      <c r="Q75" s="79"/>
      <c r="R75" s="278"/>
      <c r="S75" s="185"/>
    </row>
    <row r="76" spans="1:19" s="105" customFormat="1" collapsed="1" x14ac:dyDescent="0.2">
      <c r="A76" s="14" t="s">
        <v>85</v>
      </c>
      <c r="B76" s="91" t="s">
        <v>108</v>
      </c>
      <c r="C76" s="100">
        <f t="shared" si="8"/>
        <v>37560944.060000002</v>
      </c>
      <c r="D76" s="279">
        <f>SUM(D55:D75)</f>
        <v>28974752.039999999</v>
      </c>
      <c r="E76" s="166">
        <f t="shared" ref="E76:G76" si="9">SUM(E55:E75)</f>
        <v>0</v>
      </c>
      <c r="F76" s="279">
        <f t="shared" si="9"/>
        <v>73087</v>
      </c>
      <c r="G76" s="166">
        <f t="shared" si="9"/>
        <v>259683.67</v>
      </c>
      <c r="H76" s="279">
        <f>SUM(H55:H75)</f>
        <v>0</v>
      </c>
      <c r="I76" s="166">
        <f t="shared" ref="I76:S76" si="10">SUM(I55:I75)</f>
        <v>637303.16</v>
      </c>
      <c r="J76" s="279">
        <f t="shared" si="10"/>
        <v>2247.87</v>
      </c>
      <c r="K76" s="166">
        <f t="shared" si="10"/>
        <v>0</v>
      </c>
      <c r="L76" s="279">
        <f t="shared" si="10"/>
        <v>0</v>
      </c>
      <c r="M76" s="166">
        <f t="shared" si="10"/>
        <v>0</v>
      </c>
      <c r="N76" s="279">
        <f t="shared" si="10"/>
        <v>0</v>
      </c>
      <c r="O76" s="166">
        <f t="shared" si="10"/>
        <v>7483423.9899999993</v>
      </c>
      <c r="P76" s="279">
        <f t="shared" si="10"/>
        <v>0</v>
      </c>
      <c r="Q76" s="166">
        <f t="shared" si="10"/>
        <v>0</v>
      </c>
      <c r="R76" s="279">
        <f t="shared" si="10"/>
        <v>0</v>
      </c>
      <c r="S76" s="186">
        <f t="shared" si="10"/>
        <v>130446.33</v>
      </c>
    </row>
    <row r="77" spans="1:19" s="9" customFormat="1" x14ac:dyDescent="0.2">
      <c r="A77" s="2"/>
      <c r="B77" s="319"/>
      <c r="C77" s="92"/>
      <c r="D77" s="93"/>
      <c r="E77" s="93"/>
      <c r="F77" s="93"/>
      <c r="G77" s="93"/>
      <c r="H77" s="93"/>
      <c r="I77" s="93"/>
      <c r="J77" s="93"/>
      <c r="K77" s="93"/>
      <c r="L77" s="93"/>
      <c r="M77" s="93"/>
      <c r="N77" s="93"/>
      <c r="O77" s="93"/>
      <c r="P77" s="93"/>
      <c r="Q77" s="93"/>
      <c r="R77" s="93"/>
      <c r="S77" s="187"/>
    </row>
    <row r="78" spans="1:19" s="9" customFormat="1" ht="25.5" x14ac:dyDescent="0.2">
      <c r="A78" s="2" t="s">
        <v>142</v>
      </c>
      <c r="B78" s="24" t="s">
        <v>297</v>
      </c>
      <c r="C78" s="89"/>
      <c r="D78" s="90"/>
      <c r="E78" s="90"/>
      <c r="F78" s="90"/>
      <c r="G78" s="90"/>
      <c r="H78" s="90"/>
      <c r="I78" s="90"/>
      <c r="J78" s="90"/>
      <c r="K78" s="90"/>
      <c r="L78" s="90"/>
      <c r="M78" s="90"/>
      <c r="N78" s="90"/>
      <c r="O78" s="90"/>
      <c r="P78" s="90"/>
      <c r="Q78" s="90"/>
      <c r="R78" s="90"/>
      <c r="S78" s="188"/>
    </row>
    <row r="79" spans="1:19" s="9" customFormat="1" x14ac:dyDescent="0.2">
      <c r="A79" s="2"/>
      <c r="B79" s="195"/>
      <c r="C79" s="167"/>
      <c r="D79" s="8"/>
      <c r="E79" s="8"/>
      <c r="F79" s="8"/>
      <c r="G79" s="8"/>
      <c r="H79" s="8"/>
      <c r="I79" s="8"/>
      <c r="J79" s="8"/>
      <c r="K79" s="8"/>
      <c r="L79" s="8"/>
      <c r="M79" s="8"/>
      <c r="N79" s="8"/>
      <c r="O79" s="8"/>
      <c r="P79" s="8"/>
      <c r="Q79" s="8"/>
      <c r="R79" s="8"/>
      <c r="S79" s="189"/>
    </row>
    <row r="80" spans="1:19" s="9" customFormat="1" x14ac:dyDescent="0.2">
      <c r="A80" s="2" t="s">
        <v>86</v>
      </c>
      <c r="B80" s="182" t="s">
        <v>25</v>
      </c>
      <c r="C80" s="118" t="s">
        <v>16</v>
      </c>
      <c r="D80" s="170"/>
      <c r="E80" s="170"/>
      <c r="F80" s="170"/>
      <c r="G80" s="170"/>
      <c r="H80" s="170"/>
      <c r="I80" s="170"/>
      <c r="J80" s="170"/>
      <c r="K80" s="170"/>
      <c r="L80" s="170"/>
      <c r="M80" s="170"/>
      <c r="N80" s="170"/>
      <c r="O80" s="170"/>
      <c r="P80" s="170"/>
      <c r="Q80" s="170"/>
      <c r="R80" s="170"/>
      <c r="S80" s="190"/>
    </row>
    <row r="81" spans="1:19" ht="25.5" x14ac:dyDescent="0.2">
      <c r="A81" s="2"/>
      <c r="B81" s="168" t="s">
        <v>296</v>
      </c>
      <c r="C81" s="171">
        <f>SUM(D81:CM81)</f>
        <v>1317793</v>
      </c>
      <c r="D81" s="280">
        <v>0</v>
      </c>
      <c r="E81" s="172">
        <v>0</v>
      </c>
      <c r="F81" s="280">
        <v>0</v>
      </c>
      <c r="G81" s="172">
        <v>0</v>
      </c>
      <c r="H81" s="280">
        <v>0</v>
      </c>
      <c r="I81" s="172">
        <v>0</v>
      </c>
      <c r="J81" s="280">
        <v>0</v>
      </c>
      <c r="K81" s="172">
        <v>0</v>
      </c>
      <c r="L81" s="280">
        <v>0</v>
      </c>
      <c r="M81" s="172">
        <v>0</v>
      </c>
      <c r="N81" s="280">
        <v>0</v>
      </c>
      <c r="O81" s="172">
        <v>1317793</v>
      </c>
      <c r="P81" s="280"/>
      <c r="Q81" s="172">
        <v>0</v>
      </c>
      <c r="R81" s="280">
        <v>0</v>
      </c>
      <c r="S81" s="191">
        <v>0</v>
      </c>
    </row>
    <row r="82" spans="1:19" s="9" customFormat="1" ht="13.5" thickBot="1" x14ac:dyDescent="0.25">
      <c r="A82" s="2" t="s">
        <v>87</v>
      </c>
      <c r="B82" s="46" t="s">
        <v>99</v>
      </c>
      <c r="C82" s="192">
        <f>SUM(D82:CM82)</f>
        <v>1317793</v>
      </c>
      <c r="D82" s="281">
        <f t="shared" ref="D82:S82" si="11">SUM(D81:D81)</f>
        <v>0</v>
      </c>
      <c r="E82" s="193">
        <f t="shared" si="11"/>
        <v>0</v>
      </c>
      <c r="F82" s="281">
        <f t="shared" si="11"/>
        <v>0</v>
      </c>
      <c r="G82" s="193">
        <f t="shared" si="11"/>
        <v>0</v>
      </c>
      <c r="H82" s="281">
        <f t="shared" si="11"/>
        <v>0</v>
      </c>
      <c r="I82" s="193">
        <f t="shared" si="11"/>
        <v>0</v>
      </c>
      <c r="J82" s="281">
        <f t="shared" si="11"/>
        <v>0</v>
      </c>
      <c r="K82" s="193">
        <f t="shared" si="11"/>
        <v>0</v>
      </c>
      <c r="L82" s="281">
        <f t="shared" si="11"/>
        <v>0</v>
      </c>
      <c r="M82" s="193">
        <f t="shared" si="11"/>
        <v>0</v>
      </c>
      <c r="N82" s="281">
        <f t="shared" si="11"/>
        <v>0</v>
      </c>
      <c r="O82" s="193">
        <f t="shared" si="11"/>
        <v>1317793</v>
      </c>
      <c r="P82" s="281">
        <f t="shared" si="11"/>
        <v>0</v>
      </c>
      <c r="Q82" s="193">
        <f t="shared" si="11"/>
        <v>0</v>
      </c>
      <c r="R82" s="281">
        <f t="shared" si="11"/>
        <v>0</v>
      </c>
      <c r="S82" s="194">
        <f t="shared" si="11"/>
        <v>0</v>
      </c>
    </row>
    <row r="83" spans="1:19" x14ac:dyDescent="0.2">
      <c r="A83" s="2"/>
      <c r="B83" s="22"/>
      <c r="C83" s="28"/>
      <c r="D83" s="26"/>
      <c r="E83" s="26"/>
      <c r="F83" s="26"/>
      <c r="G83" s="26"/>
      <c r="H83" s="26"/>
      <c r="I83" s="26"/>
      <c r="J83" s="26"/>
      <c r="K83" s="26"/>
      <c r="L83" s="26"/>
      <c r="M83" s="26"/>
      <c r="N83" s="26"/>
      <c r="O83" s="26"/>
      <c r="P83" s="26"/>
      <c r="Q83" s="26"/>
      <c r="R83" s="26"/>
      <c r="S83" s="26"/>
    </row>
    <row r="84" spans="1:19" ht="13.5" thickBot="1" x14ac:dyDescent="0.25">
      <c r="A84" s="23"/>
      <c r="B84" s="57" t="s">
        <v>120</v>
      </c>
      <c r="C84" s="34"/>
      <c r="D84" s="8"/>
      <c r="E84" s="8"/>
      <c r="F84" s="8"/>
      <c r="G84" s="8"/>
      <c r="H84" s="8"/>
      <c r="I84" s="8"/>
      <c r="J84" s="8"/>
      <c r="K84" s="8"/>
      <c r="L84" s="8"/>
      <c r="M84" s="8"/>
      <c r="N84" s="8"/>
      <c r="O84" s="8"/>
      <c r="P84" s="8"/>
      <c r="Q84" s="8"/>
      <c r="R84" s="8"/>
      <c r="S84" s="8"/>
    </row>
    <row r="85" spans="1:19" s="9" customFormat="1" x14ac:dyDescent="0.2">
      <c r="A85" s="23"/>
      <c r="B85" s="44" t="s">
        <v>60</v>
      </c>
      <c r="C85" s="42" t="s">
        <v>16</v>
      </c>
      <c r="D85" s="31"/>
      <c r="E85" s="31"/>
      <c r="F85" s="31"/>
      <c r="G85" s="31"/>
      <c r="H85" s="31"/>
      <c r="I85" s="31"/>
      <c r="J85" s="31"/>
      <c r="K85" s="31"/>
      <c r="L85" s="31"/>
      <c r="M85" s="31"/>
      <c r="N85" s="31"/>
      <c r="O85" s="31"/>
      <c r="P85" s="31"/>
      <c r="Q85" s="31"/>
      <c r="R85" s="31"/>
      <c r="S85" s="196"/>
    </row>
    <row r="86" spans="1:19" ht="25.5" x14ac:dyDescent="0.2">
      <c r="A86" s="23" t="s">
        <v>88</v>
      </c>
      <c r="B86" s="197" t="s">
        <v>98</v>
      </c>
      <c r="C86" s="63" t="s">
        <v>18</v>
      </c>
      <c r="D86" s="282" t="str">
        <f t="shared" ref="D86:S86" si="12">D9</f>
        <v>General Fund Appropriations</v>
      </c>
      <c r="E86" s="87" t="str">
        <f t="shared" si="12"/>
        <v>General Fund Appropriations</v>
      </c>
      <c r="F86" s="282" t="str">
        <f t="shared" si="12"/>
        <v>Capital Reserve Fund</v>
      </c>
      <c r="G86" s="87" t="str">
        <f t="shared" si="12"/>
        <v>Family &amp; Circuit Court Filing Fee</v>
      </c>
      <c r="H86" s="282" t="str">
        <f t="shared" si="12"/>
        <v>Conviction Surcharge 1</v>
      </c>
      <c r="I86" s="87" t="str">
        <f t="shared" si="12"/>
        <v>Court Fine 1</v>
      </c>
      <c r="J86" s="282" t="str">
        <f t="shared" si="12"/>
        <v>Traffic Education Program Fee (Magistrate Court)</v>
      </c>
      <c r="K86" s="87" t="str">
        <f t="shared" si="12"/>
        <v>Traffic Education Program Fee (Municipal Court)</v>
      </c>
      <c r="L86" s="282" t="str">
        <f t="shared" si="12"/>
        <v>Donations</v>
      </c>
      <c r="M86" s="87" t="str">
        <f t="shared" si="12"/>
        <v>Civil Action Application Fee</v>
      </c>
      <c r="N86" s="282" t="str">
        <f t="shared" si="12"/>
        <v xml:space="preserve">Investment Earnings 1 </v>
      </c>
      <c r="O86" s="87" t="str">
        <f t="shared" si="12"/>
        <v>Public Defender Application Fee</v>
      </c>
      <c r="P86" s="282" t="str">
        <f t="shared" si="12"/>
        <v>Court Fines 2</v>
      </c>
      <c r="Q86" s="87" t="str">
        <f t="shared" si="12"/>
        <v>Conviction Surcharge 2</v>
      </c>
      <c r="R86" s="282" t="str">
        <f t="shared" si="12"/>
        <v>Investment Earnings 2</v>
      </c>
      <c r="S86" s="198" t="str">
        <f t="shared" si="12"/>
        <v>Federal Grant</v>
      </c>
    </row>
    <row r="87" spans="1:19" x14ac:dyDescent="0.2">
      <c r="A87" s="2" t="s">
        <v>89</v>
      </c>
      <c r="B87" s="66" t="s">
        <v>13</v>
      </c>
      <c r="C87" s="63" t="s">
        <v>18</v>
      </c>
      <c r="D87" s="282" t="str">
        <f t="shared" ref="D87:S87" si="13">D10</f>
        <v>Recurring</v>
      </c>
      <c r="E87" s="87" t="str">
        <f t="shared" si="13"/>
        <v>One-Time</v>
      </c>
      <c r="F87" s="282" t="str">
        <f t="shared" si="13"/>
        <v>One-Time</v>
      </c>
      <c r="G87" s="87" t="str">
        <f t="shared" si="13"/>
        <v>Recurring</v>
      </c>
      <c r="H87" s="282" t="str">
        <f t="shared" si="13"/>
        <v>Recurring</v>
      </c>
      <c r="I87" s="87" t="str">
        <f t="shared" si="13"/>
        <v>Recurring</v>
      </c>
      <c r="J87" s="282" t="str">
        <f t="shared" si="13"/>
        <v>Recurring</v>
      </c>
      <c r="K87" s="87" t="str">
        <f t="shared" si="13"/>
        <v>Recurring</v>
      </c>
      <c r="L87" s="282" t="str">
        <f t="shared" si="13"/>
        <v>Recurring</v>
      </c>
      <c r="M87" s="87" t="str">
        <f t="shared" si="13"/>
        <v>Recurring</v>
      </c>
      <c r="N87" s="282" t="str">
        <f t="shared" si="13"/>
        <v>One-Time</v>
      </c>
      <c r="O87" s="87" t="str">
        <f t="shared" si="13"/>
        <v>Recurring</v>
      </c>
      <c r="P87" s="282" t="str">
        <f t="shared" si="13"/>
        <v>Recurring</v>
      </c>
      <c r="Q87" s="87" t="str">
        <f t="shared" si="13"/>
        <v>Recurring</v>
      </c>
      <c r="R87" s="282" t="str">
        <f t="shared" si="13"/>
        <v>One-Time</v>
      </c>
      <c r="S87" s="198" t="str">
        <f t="shared" si="13"/>
        <v>Recurring</v>
      </c>
    </row>
    <row r="88" spans="1:19" x14ac:dyDescent="0.2">
      <c r="A88" s="2" t="s">
        <v>90</v>
      </c>
      <c r="B88" s="66" t="s">
        <v>26</v>
      </c>
      <c r="C88" s="63" t="s">
        <v>18</v>
      </c>
      <c r="D88" s="282" t="str">
        <f t="shared" ref="D88:S88" si="14">D11</f>
        <v>State</v>
      </c>
      <c r="E88" s="87" t="str">
        <f t="shared" si="14"/>
        <v>State</v>
      </c>
      <c r="F88" s="282" t="str">
        <f t="shared" si="14"/>
        <v>Other</v>
      </c>
      <c r="G88" s="87" t="str">
        <f t="shared" si="14"/>
        <v>Other</v>
      </c>
      <c r="H88" s="282" t="str">
        <f t="shared" si="14"/>
        <v>Other</v>
      </c>
      <c r="I88" s="87" t="str">
        <f t="shared" si="14"/>
        <v>Other</v>
      </c>
      <c r="J88" s="282" t="str">
        <f t="shared" si="14"/>
        <v>Other</v>
      </c>
      <c r="K88" s="87" t="str">
        <f t="shared" si="14"/>
        <v>Other</v>
      </c>
      <c r="L88" s="282" t="str">
        <f t="shared" si="14"/>
        <v>Other</v>
      </c>
      <c r="M88" s="87" t="str">
        <f t="shared" si="14"/>
        <v>Other</v>
      </c>
      <c r="N88" s="282" t="str">
        <f t="shared" si="14"/>
        <v>Other</v>
      </c>
      <c r="O88" s="87" t="str">
        <f t="shared" si="14"/>
        <v>Other</v>
      </c>
      <c r="P88" s="282" t="str">
        <f t="shared" si="14"/>
        <v>Other</v>
      </c>
      <c r="Q88" s="87" t="str">
        <f t="shared" si="14"/>
        <v>Other</v>
      </c>
      <c r="R88" s="282" t="str">
        <f t="shared" si="14"/>
        <v>Other</v>
      </c>
      <c r="S88" s="198" t="str">
        <f t="shared" si="14"/>
        <v>Federal</v>
      </c>
    </row>
    <row r="89" spans="1:19" ht="141.75" customHeight="1" x14ac:dyDescent="0.2">
      <c r="A89" s="23" t="s">
        <v>91</v>
      </c>
      <c r="B89" s="66" t="s">
        <v>21</v>
      </c>
      <c r="C89" s="63" t="s">
        <v>18</v>
      </c>
      <c r="D89" s="260" t="str">
        <f t="shared" ref="D89:S89" si="15">D33</f>
        <v>I. Administration;  I.E. Rule 608 Appointment Fund;  II. Division of Appellate Defense;   III. Office of Circuit Public Defender;  III. A. Defense of Indigents/Per Capita; III.B. DUI Defense of Indigents;  III.C. Criminal Domestic Violence; V. Employee Benefits.</v>
      </c>
      <c r="E89" s="61" t="str">
        <f t="shared" si="15"/>
        <v>I. Administration</v>
      </c>
      <c r="F89" s="260" t="str">
        <f t="shared" si="15"/>
        <v>I. Administration</v>
      </c>
      <c r="G89" s="61" t="str">
        <f t="shared" si="15"/>
        <v xml:space="preserve"> I. Administration; II. Division of Appellate Defense</v>
      </c>
      <c r="H89" s="260" t="str">
        <f t="shared" si="15"/>
        <v xml:space="preserve"> II. Division of Appellate Defense</v>
      </c>
      <c r="I89" s="61" t="str">
        <f t="shared" si="15"/>
        <v>III.A. Defense of Indigents/Per Capita</v>
      </c>
      <c r="J89" s="260" t="str">
        <f t="shared" si="15"/>
        <v>I.F. Professional Training &amp; Development</v>
      </c>
      <c r="K89" s="61" t="str">
        <f t="shared" si="15"/>
        <v>I.F. Professional Training &amp; Development</v>
      </c>
      <c r="L89" s="260" t="str">
        <f t="shared" si="15"/>
        <v>I.F. Professional Training &amp; Development</v>
      </c>
      <c r="M89" s="61" t="str">
        <f t="shared" si="15"/>
        <v>I.F. Professional Training &amp; Development</v>
      </c>
      <c r="N89" s="260" t="str">
        <f t="shared" si="15"/>
        <v>I.F. Professional Training &amp; Development</v>
      </c>
      <c r="O89" s="61" t="str">
        <f t="shared" si="15"/>
        <v>I.A. Death Penalty Trial Fund; I.B. Conflict Fund; III.A. Defense of Indigents/Per Capita</v>
      </c>
      <c r="P89" s="260" t="str">
        <f t="shared" si="15"/>
        <v>I. Administration; I.A. Death Penalty Trial Fund; I.B. Conflict Fund; I.C. Legal Aid Funding; I.E Court Fine Assessment; II. Division of Appellate Defense; III.A. Defense of Indigents/Per Capita; IV. Death Penalty Trial Division; V. Employee Benefits</v>
      </c>
      <c r="Q89" s="61" t="str">
        <f t="shared" si="15"/>
        <v xml:space="preserve"> I.B. Conflict Fund; III.A. Defense of Indigents/Per Capita</v>
      </c>
      <c r="R89" s="260" t="str">
        <f t="shared" si="15"/>
        <v>I.A. Death Penalty Trial Fund; I.B. Conflict Fund; III.A. Defense of Indigents/Per Capita</v>
      </c>
      <c r="S89" s="127" t="str">
        <f t="shared" si="15"/>
        <v>I. Administration</v>
      </c>
    </row>
    <row r="90" spans="1:19" x14ac:dyDescent="0.2">
      <c r="A90" s="2" t="s">
        <v>92</v>
      </c>
      <c r="B90" s="66" t="str">
        <f t="shared" ref="B90:S90" si="16">B40</f>
        <v xml:space="preserve">Total allowed to spend by END of 2016-17  </v>
      </c>
      <c r="C90" s="67">
        <f t="shared" si="16"/>
        <v>44253861.369999997</v>
      </c>
      <c r="D90" s="261">
        <f t="shared" si="16"/>
        <v>29895488</v>
      </c>
      <c r="E90" s="62">
        <f t="shared" si="16"/>
        <v>100000</v>
      </c>
      <c r="F90" s="261">
        <f t="shared" si="16"/>
        <v>137906</v>
      </c>
      <c r="G90" s="62">
        <f t="shared" si="16"/>
        <v>352600</v>
      </c>
      <c r="H90" s="261">
        <f t="shared" si="16"/>
        <v>0</v>
      </c>
      <c r="I90" s="62">
        <f t="shared" si="16"/>
        <v>900000</v>
      </c>
      <c r="J90" s="261">
        <f t="shared" si="16"/>
        <v>220000</v>
      </c>
      <c r="K90" s="62">
        <f t="shared" si="16"/>
        <v>0</v>
      </c>
      <c r="L90" s="261">
        <f t="shared" si="16"/>
        <v>0</v>
      </c>
      <c r="M90" s="62">
        <f t="shared" si="16"/>
        <v>32000</v>
      </c>
      <c r="N90" s="261">
        <f t="shared" si="16"/>
        <v>0</v>
      </c>
      <c r="O90" s="62">
        <f t="shared" si="16"/>
        <v>12417272</v>
      </c>
      <c r="P90" s="261">
        <f t="shared" si="16"/>
        <v>0</v>
      </c>
      <c r="Q90" s="62">
        <f t="shared" si="16"/>
        <v>0</v>
      </c>
      <c r="R90" s="261">
        <f t="shared" si="16"/>
        <v>0</v>
      </c>
      <c r="S90" s="128">
        <f t="shared" si="16"/>
        <v>198595.37</v>
      </c>
    </row>
    <row r="91" spans="1:19" x14ac:dyDescent="0.2">
      <c r="A91" s="2" t="s">
        <v>93</v>
      </c>
      <c r="B91" s="66" t="s">
        <v>24</v>
      </c>
      <c r="C91" s="67">
        <f t="shared" ref="C91:S91" si="17">C76</f>
        <v>37560944.060000002</v>
      </c>
      <c r="D91" s="261">
        <f t="shared" si="17"/>
        <v>28974752.039999999</v>
      </c>
      <c r="E91" s="62">
        <f t="shared" si="17"/>
        <v>0</v>
      </c>
      <c r="F91" s="261">
        <f t="shared" si="17"/>
        <v>73087</v>
      </c>
      <c r="G91" s="62">
        <f t="shared" si="17"/>
        <v>259683.67</v>
      </c>
      <c r="H91" s="261">
        <f t="shared" si="17"/>
        <v>0</v>
      </c>
      <c r="I91" s="62">
        <f t="shared" si="17"/>
        <v>637303.16</v>
      </c>
      <c r="J91" s="261">
        <f t="shared" si="17"/>
        <v>2247.87</v>
      </c>
      <c r="K91" s="62">
        <f t="shared" si="17"/>
        <v>0</v>
      </c>
      <c r="L91" s="261">
        <f t="shared" si="17"/>
        <v>0</v>
      </c>
      <c r="M91" s="62">
        <f t="shared" si="17"/>
        <v>0</v>
      </c>
      <c r="N91" s="261">
        <f t="shared" si="17"/>
        <v>0</v>
      </c>
      <c r="O91" s="62">
        <f t="shared" si="17"/>
        <v>7483423.9899999993</v>
      </c>
      <c r="P91" s="261">
        <f t="shared" si="17"/>
        <v>0</v>
      </c>
      <c r="Q91" s="62">
        <f t="shared" si="17"/>
        <v>0</v>
      </c>
      <c r="R91" s="261">
        <f t="shared" si="17"/>
        <v>0</v>
      </c>
      <c r="S91" s="128">
        <f t="shared" si="17"/>
        <v>130446.33</v>
      </c>
    </row>
    <row r="92" spans="1:19" s="3" customFormat="1" x14ac:dyDescent="0.2">
      <c r="A92" s="2" t="s">
        <v>94</v>
      </c>
      <c r="B92" s="66" t="s">
        <v>100</v>
      </c>
      <c r="C92" s="67">
        <f t="shared" ref="C92:S92" si="18">C82</f>
        <v>1317793</v>
      </c>
      <c r="D92" s="266">
        <f t="shared" si="18"/>
        <v>0</v>
      </c>
      <c r="E92" s="64">
        <f t="shared" si="18"/>
        <v>0</v>
      </c>
      <c r="F92" s="266">
        <f>F82</f>
        <v>0</v>
      </c>
      <c r="G92" s="64">
        <f t="shared" si="18"/>
        <v>0</v>
      </c>
      <c r="H92" s="266">
        <f>H82</f>
        <v>0</v>
      </c>
      <c r="I92" s="64">
        <f t="shared" si="18"/>
        <v>0</v>
      </c>
      <c r="J92" s="266">
        <f t="shared" si="18"/>
        <v>0</v>
      </c>
      <c r="K92" s="64">
        <f t="shared" si="18"/>
        <v>0</v>
      </c>
      <c r="L92" s="266">
        <f t="shared" si="18"/>
        <v>0</v>
      </c>
      <c r="M92" s="64">
        <f t="shared" si="18"/>
        <v>0</v>
      </c>
      <c r="N92" s="266">
        <f t="shared" si="18"/>
        <v>0</v>
      </c>
      <c r="O92" s="64">
        <f t="shared" si="18"/>
        <v>1317793</v>
      </c>
      <c r="P92" s="266">
        <f t="shared" si="18"/>
        <v>0</v>
      </c>
      <c r="Q92" s="64">
        <f t="shared" si="18"/>
        <v>0</v>
      </c>
      <c r="R92" s="266">
        <f t="shared" si="18"/>
        <v>0</v>
      </c>
      <c r="S92" s="149">
        <f t="shared" si="18"/>
        <v>0</v>
      </c>
    </row>
    <row r="93" spans="1:19" s="105" customFormat="1" ht="13.5" thickBot="1" x14ac:dyDescent="0.25">
      <c r="A93" s="14" t="s">
        <v>95</v>
      </c>
      <c r="B93" s="199" t="s">
        <v>110</v>
      </c>
      <c r="C93" s="200">
        <f>SUM(D93:CM93)</f>
        <v>5375124.3100000015</v>
      </c>
      <c r="D93" s="283">
        <f>D90-D91-D92</f>
        <v>920735.96000000089</v>
      </c>
      <c r="E93" s="200">
        <f t="shared" ref="E93:G93" si="19">E90-E91-E92</f>
        <v>100000</v>
      </c>
      <c r="F93" s="283">
        <f>F90-F91-F92</f>
        <v>64819</v>
      </c>
      <c r="G93" s="200">
        <f t="shared" si="19"/>
        <v>92916.329999999987</v>
      </c>
      <c r="H93" s="283">
        <f>H90-H91-H92</f>
        <v>0</v>
      </c>
      <c r="I93" s="200">
        <f>I90-I91-I92</f>
        <v>262696.83999999997</v>
      </c>
      <c r="J93" s="283">
        <f>J90-J91-J92</f>
        <v>217752.13</v>
      </c>
      <c r="K93" s="200">
        <f t="shared" ref="K93" si="20">K90-K91-K92</f>
        <v>0</v>
      </c>
      <c r="L93" s="283">
        <f>L90-L91-L92</f>
        <v>0</v>
      </c>
      <c r="M93" s="200">
        <f>M90-M91-M92</f>
        <v>32000</v>
      </c>
      <c r="N93" s="283">
        <f t="shared" ref="N93:S93" si="21">N90-N91-N92</f>
        <v>0</v>
      </c>
      <c r="O93" s="200">
        <f>O90-O91-O92</f>
        <v>3616055.0100000007</v>
      </c>
      <c r="P93" s="283">
        <f t="shared" si="21"/>
        <v>0</v>
      </c>
      <c r="Q93" s="200">
        <f t="shared" si="21"/>
        <v>0</v>
      </c>
      <c r="R93" s="283">
        <f t="shared" si="21"/>
        <v>0</v>
      </c>
      <c r="S93" s="201">
        <f t="shared" si="21"/>
        <v>68149.039999999994</v>
      </c>
    </row>
    <row r="94" spans="1:19" s="3" customFormat="1" ht="12.75" customHeight="1" x14ac:dyDescent="0.2">
      <c r="A94" s="2"/>
      <c r="B94" s="21"/>
      <c r="C94" s="34"/>
      <c r="D94" s="7"/>
      <c r="E94" s="7"/>
      <c r="F94" s="7"/>
      <c r="G94" s="7"/>
      <c r="H94" s="7"/>
      <c r="I94" s="7"/>
      <c r="J94" s="7"/>
      <c r="K94" s="7"/>
      <c r="L94" s="7"/>
      <c r="M94" s="7"/>
      <c r="N94" s="7"/>
      <c r="O94" s="7"/>
      <c r="P94" s="7"/>
      <c r="Q94" s="7"/>
      <c r="R94" s="7"/>
      <c r="S94" s="7"/>
    </row>
    <row r="95" spans="1:19" ht="18.75" x14ac:dyDescent="0.2">
      <c r="A95" s="33" t="s">
        <v>15</v>
      </c>
      <c r="B95" s="88" t="s">
        <v>153</v>
      </c>
      <c r="C95" s="39"/>
      <c r="D95" s="6"/>
      <c r="E95" s="6"/>
      <c r="F95" s="6"/>
      <c r="G95" s="6"/>
      <c r="H95" s="6"/>
      <c r="I95" s="6"/>
      <c r="J95" s="6"/>
      <c r="K95" s="6"/>
      <c r="L95" s="6"/>
      <c r="M95" s="6"/>
      <c r="N95" s="6"/>
      <c r="O95" s="6"/>
      <c r="P95" s="6"/>
      <c r="Q95" s="6"/>
      <c r="R95" s="6"/>
      <c r="S95" s="6"/>
    </row>
    <row r="96" spans="1:19" s="9" customFormat="1" x14ac:dyDescent="0.2">
      <c r="A96" s="33"/>
      <c r="B96" s="13"/>
      <c r="C96" s="36"/>
      <c r="D96" s="37"/>
      <c r="E96" s="37"/>
      <c r="F96" s="37"/>
      <c r="G96" s="37"/>
      <c r="H96" s="37"/>
      <c r="I96" s="37"/>
      <c r="J96" s="37"/>
      <c r="K96" s="37"/>
      <c r="L96" s="37"/>
      <c r="M96" s="37"/>
      <c r="N96" s="37"/>
      <c r="O96" s="37"/>
      <c r="P96" s="37"/>
      <c r="Q96" s="37"/>
      <c r="R96" s="37"/>
      <c r="S96" s="37"/>
    </row>
    <row r="97" spans="1:19" ht="13.5" thickBot="1" x14ac:dyDescent="0.25">
      <c r="A97" s="33"/>
      <c r="B97" s="56" t="s">
        <v>118</v>
      </c>
      <c r="C97" s="36"/>
      <c r="D97" s="37"/>
      <c r="E97" s="37"/>
      <c r="F97" s="37"/>
      <c r="G97" s="37"/>
      <c r="H97" s="37"/>
      <c r="I97" s="37"/>
      <c r="J97" s="37"/>
      <c r="K97" s="37"/>
      <c r="L97" s="37"/>
      <c r="M97" s="37"/>
      <c r="N97" s="37"/>
      <c r="O97" s="37"/>
      <c r="P97" s="37"/>
      <c r="Q97" s="37"/>
      <c r="R97" s="37"/>
      <c r="S97" s="37"/>
    </row>
    <row r="98" spans="1:19" x14ac:dyDescent="0.2">
      <c r="A98" s="23"/>
      <c r="B98" s="41" t="s">
        <v>139</v>
      </c>
      <c r="C98" s="321" t="s">
        <v>16</v>
      </c>
      <c r="D98" s="284" t="s">
        <v>111</v>
      </c>
      <c r="E98" s="47" t="s">
        <v>112</v>
      </c>
      <c r="F98" s="284" t="s">
        <v>113</v>
      </c>
      <c r="G98" s="47" t="s">
        <v>114</v>
      </c>
      <c r="H98" s="284" t="s">
        <v>227</v>
      </c>
      <c r="I98" s="47" t="s">
        <v>228</v>
      </c>
      <c r="J98" s="284" t="s">
        <v>229</v>
      </c>
      <c r="K98" s="47" t="s">
        <v>230</v>
      </c>
      <c r="L98" s="284" t="s">
        <v>231</v>
      </c>
      <c r="M98" s="47" t="s">
        <v>232</v>
      </c>
      <c r="N98" s="284" t="s">
        <v>233</v>
      </c>
      <c r="O98" s="47" t="s">
        <v>234</v>
      </c>
      <c r="P98" s="284" t="s">
        <v>253</v>
      </c>
      <c r="Q98" s="47" t="s">
        <v>254</v>
      </c>
      <c r="R98" s="284" t="s">
        <v>255</v>
      </c>
      <c r="S98" s="215" t="s">
        <v>256</v>
      </c>
    </row>
    <row r="99" spans="1:19" ht="38.25" x14ac:dyDescent="0.2">
      <c r="A99" s="2" t="s">
        <v>28</v>
      </c>
      <c r="B99" s="75" t="s">
        <v>140</v>
      </c>
      <c r="C99" s="63" t="s">
        <v>18</v>
      </c>
      <c r="D99" s="356" t="str">
        <f t="shared" ref="D99:S99" si="22">D9</f>
        <v>General Fund Appropriations</v>
      </c>
      <c r="E99" s="73" t="str">
        <f t="shared" si="22"/>
        <v>General Fund Appropriations</v>
      </c>
      <c r="F99" s="356" t="str">
        <f t="shared" si="22"/>
        <v>Capital Reserve Fund</v>
      </c>
      <c r="G99" s="73" t="str">
        <f t="shared" si="22"/>
        <v>Family &amp; Circuit Court Filing Fee</v>
      </c>
      <c r="H99" s="356" t="str">
        <f t="shared" si="22"/>
        <v>Conviction Surcharge 1</v>
      </c>
      <c r="I99" s="73" t="str">
        <f t="shared" si="22"/>
        <v>Court Fine 1</v>
      </c>
      <c r="J99" s="356" t="str">
        <f t="shared" si="22"/>
        <v>Traffic Education Program Fee (Magistrate Court)</v>
      </c>
      <c r="K99" s="73" t="str">
        <f t="shared" si="22"/>
        <v>Traffic Education Program Fee (Municipal Court)</v>
      </c>
      <c r="L99" s="356" t="str">
        <f t="shared" si="22"/>
        <v>Donations</v>
      </c>
      <c r="M99" s="73" t="str">
        <f t="shared" si="22"/>
        <v>Civil Action Application Fee</v>
      </c>
      <c r="N99" s="356" t="str">
        <f t="shared" si="22"/>
        <v xml:space="preserve">Investment Earnings 1 </v>
      </c>
      <c r="O99" s="73" t="str">
        <f t="shared" si="22"/>
        <v>Public Defender Application Fee</v>
      </c>
      <c r="P99" s="356" t="str">
        <f t="shared" si="22"/>
        <v>Court Fines 2</v>
      </c>
      <c r="Q99" s="73" t="str">
        <f t="shared" si="22"/>
        <v>Conviction Surcharge 2</v>
      </c>
      <c r="R99" s="356" t="str">
        <f t="shared" si="22"/>
        <v>Investment Earnings 2</v>
      </c>
      <c r="S99" s="357" t="str">
        <f t="shared" si="22"/>
        <v>Federal Grant</v>
      </c>
    </row>
    <row r="100" spans="1:19" x14ac:dyDescent="0.2">
      <c r="A100" s="2" t="s">
        <v>29</v>
      </c>
      <c r="B100" s="75" t="s">
        <v>13</v>
      </c>
      <c r="C100" s="63" t="s">
        <v>18</v>
      </c>
      <c r="D100" s="285" t="str">
        <f t="shared" ref="D100:S100" si="23">D10</f>
        <v>Recurring</v>
      </c>
      <c r="E100" s="82" t="str">
        <f t="shared" si="23"/>
        <v>One-Time</v>
      </c>
      <c r="F100" s="285" t="str">
        <f t="shared" si="23"/>
        <v>One-Time</v>
      </c>
      <c r="G100" s="82" t="str">
        <f t="shared" si="23"/>
        <v>Recurring</v>
      </c>
      <c r="H100" s="285" t="str">
        <f t="shared" si="23"/>
        <v>Recurring</v>
      </c>
      <c r="I100" s="82" t="str">
        <f t="shared" si="23"/>
        <v>Recurring</v>
      </c>
      <c r="J100" s="285" t="str">
        <f t="shared" si="23"/>
        <v>Recurring</v>
      </c>
      <c r="K100" s="82" t="str">
        <f t="shared" si="23"/>
        <v>Recurring</v>
      </c>
      <c r="L100" s="285" t="str">
        <f t="shared" si="23"/>
        <v>Recurring</v>
      </c>
      <c r="M100" s="82" t="str">
        <f t="shared" si="23"/>
        <v>Recurring</v>
      </c>
      <c r="N100" s="285" t="str">
        <f t="shared" si="23"/>
        <v>One-Time</v>
      </c>
      <c r="O100" s="82" t="str">
        <f t="shared" si="23"/>
        <v>Recurring</v>
      </c>
      <c r="P100" s="285" t="str">
        <f t="shared" si="23"/>
        <v>Recurring</v>
      </c>
      <c r="Q100" s="82" t="str">
        <f t="shared" si="23"/>
        <v>Recurring</v>
      </c>
      <c r="R100" s="285" t="str">
        <f t="shared" si="23"/>
        <v>One-Time</v>
      </c>
      <c r="S100" s="216" t="str">
        <f t="shared" si="23"/>
        <v>Recurring</v>
      </c>
    </row>
    <row r="101" spans="1:19" x14ac:dyDescent="0.2">
      <c r="A101" s="2" t="s">
        <v>30</v>
      </c>
      <c r="B101" s="75" t="s">
        <v>26</v>
      </c>
      <c r="C101" s="63" t="s">
        <v>18</v>
      </c>
      <c r="D101" s="285" t="str">
        <f t="shared" ref="D101:S101" si="24">D11</f>
        <v>State</v>
      </c>
      <c r="E101" s="82" t="str">
        <f t="shared" si="24"/>
        <v>State</v>
      </c>
      <c r="F101" s="285" t="str">
        <f t="shared" si="24"/>
        <v>Other</v>
      </c>
      <c r="G101" s="82" t="str">
        <f t="shared" si="24"/>
        <v>Other</v>
      </c>
      <c r="H101" s="285" t="str">
        <f t="shared" si="24"/>
        <v>Other</v>
      </c>
      <c r="I101" s="82" t="str">
        <f t="shared" si="24"/>
        <v>Other</v>
      </c>
      <c r="J101" s="285" t="str">
        <f t="shared" si="24"/>
        <v>Other</v>
      </c>
      <c r="K101" s="82" t="str">
        <f t="shared" si="24"/>
        <v>Other</v>
      </c>
      <c r="L101" s="285" t="str">
        <f t="shared" si="24"/>
        <v>Other</v>
      </c>
      <c r="M101" s="82" t="str">
        <f t="shared" si="24"/>
        <v>Other</v>
      </c>
      <c r="N101" s="285" t="str">
        <f t="shared" si="24"/>
        <v>Other</v>
      </c>
      <c r="O101" s="82" t="str">
        <f t="shared" si="24"/>
        <v>Other</v>
      </c>
      <c r="P101" s="285" t="str">
        <f t="shared" si="24"/>
        <v>Other</v>
      </c>
      <c r="Q101" s="82" t="str">
        <f t="shared" si="24"/>
        <v>Other</v>
      </c>
      <c r="R101" s="285" t="str">
        <f t="shared" si="24"/>
        <v>Other</v>
      </c>
      <c r="S101" s="216" t="str">
        <f t="shared" si="24"/>
        <v>Federal</v>
      </c>
    </row>
    <row r="102" spans="1:19" s="9" customFormat="1" ht="38.25" x14ac:dyDescent="0.2">
      <c r="A102" s="40" t="s">
        <v>143</v>
      </c>
      <c r="B102" s="75" t="s">
        <v>123</v>
      </c>
      <c r="C102" s="63" t="s">
        <v>18</v>
      </c>
      <c r="D102" s="285" t="str">
        <f t="shared" ref="D102:S102" si="25">D12</f>
        <v>Administration, Division of Appellate Defense, Office of Circuit Public Defenders</v>
      </c>
      <c r="E102" s="82" t="str">
        <f t="shared" si="25"/>
        <v>Administration</v>
      </c>
      <c r="F102" s="285" t="str">
        <f t="shared" si="25"/>
        <v>Administration</v>
      </c>
      <c r="G102" s="82" t="str">
        <f t="shared" si="25"/>
        <v>Division of Appellate Defense</v>
      </c>
      <c r="H102" s="285" t="str">
        <f t="shared" si="25"/>
        <v>Division of Appellate Defense</v>
      </c>
      <c r="I102" s="82" t="str">
        <f t="shared" si="25"/>
        <v xml:space="preserve"> Office of Circuit Public Defenders</v>
      </c>
      <c r="J102" s="285" t="str">
        <f t="shared" si="25"/>
        <v>Administration</v>
      </c>
      <c r="K102" s="82" t="str">
        <f t="shared" si="25"/>
        <v>Administration</v>
      </c>
      <c r="L102" s="285" t="str">
        <f t="shared" si="25"/>
        <v>Administration</v>
      </c>
      <c r="M102" s="82" t="str">
        <f t="shared" si="25"/>
        <v>Administration</v>
      </c>
      <c r="N102" s="285" t="str">
        <f t="shared" si="25"/>
        <v>Administration</v>
      </c>
      <c r="O102" s="82" t="str">
        <f t="shared" si="25"/>
        <v xml:space="preserve">Administration and  Office of Circuit Public Defenders, </v>
      </c>
      <c r="P102" s="285" t="str">
        <f t="shared" si="25"/>
        <v>Agency wide</v>
      </c>
      <c r="Q102" s="82" t="str">
        <f t="shared" si="25"/>
        <v xml:space="preserve">Administration and  Office of Circuit Public Defenders, </v>
      </c>
      <c r="R102" s="285">
        <f t="shared" si="25"/>
        <v>0</v>
      </c>
      <c r="S102" s="216" t="str">
        <f t="shared" si="25"/>
        <v>Administration</v>
      </c>
    </row>
    <row r="103" spans="1:19" s="9" customFormat="1" ht="25.5" x14ac:dyDescent="0.2">
      <c r="A103" s="40" t="s">
        <v>144</v>
      </c>
      <c r="B103" s="75" t="s">
        <v>124</v>
      </c>
      <c r="C103" s="63" t="s">
        <v>18</v>
      </c>
      <c r="D103" s="285" t="str">
        <f t="shared" ref="D103:S103" si="26">D13</f>
        <v>Received from state or set federal match</v>
      </c>
      <c r="E103" s="82" t="str">
        <f t="shared" si="26"/>
        <v>Received from state or set federal match</v>
      </c>
      <c r="F103" s="285" t="str">
        <f t="shared" si="26"/>
        <v>Received from state or set federal match</v>
      </c>
      <c r="G103" s="82" t="str">
        <f t="shared" si="26"/>
        <v>Generated by agency</v>
      </c>
      <c r="H103" s="285" t="str">
        <f t="shared" si="26"/>
        <v>Generated by agency</v>
      </c>
      <c r="I103" s="82" t="str">
        <f t="shared" si="26"/>
        <v>Generated by agency</v>
      </c>
      <c r="J103" s="285" t="str">
        <f t="shared" si="26"/>
        <v>Generated by agency</v>
      </c>
      <c r="K103" s="82" t="str">
        <f t="shared" si="26"/>
        <v>Generated by agency</v>
      </c>
      <c r="L103" s="285" t="str">
        <f t="shared" si="26"/>
        <v>Generated by agency</v>
      </c>
      <c r="M103" s="82" t="str">
        <f t="shared" si="26"/>
        <v>Generated by agency</v>
      </c>
      <c r="N103" s="285" t="str">
        <f t="shared" si="26"/>
        <v>Generated by agency</v>
      </c>
      <c r="O103" s="82" t="str">
        <f t="shared" si="26"/>
        <v>Generated by agency</v>
      </c>
      <c r="P103" s="285" t="str">
        <f t="shared" si="26"/>
        <v>Generated by agency</v>
      </c>
      <c r="Q103" s="82" t="str">
        <f t="shared" si="26"/>
        <v>Generated by agency</v>
      </c>
      <c r="R103" s="285" t="str">
        <f t="shared" si="26"/>
        <v>Generated by agency</v>
      </c>
      <c r="S103" s="216" t="str">
        <f t="shared" si="26"/>
        <v>Received from state or set federal match</v>
      </c>
    </row>
    <row r="104" spans="1:19" s="9" customFormat="1" x14ac:dyDescent="0.2">
      <c r="A104" s="40" t="s">
        <v>31</v>
      </c>
      <c r="B104" s="203" t="s">
        <v>125</v>
      </c>
      <c r="C104" s="63" t="s">
        <v>18</v>
      </c>
      <c r="D104" s="286" t="str">
        <f t="shared" ref="D104:S104" si="27">D14</f>
        <v>Remain with agency</v>
      </c>
      <c r="E104" s="204" t="str">
        <f t="shared" si="27"/>
        <v>Remain with agency</v>
      </c>
      <c r="F104" s="286" t="str">
        <f t="shared" si="27"/>
        <v>Remain with agency</v>
      </c>
      <c r="G104" s="204" t="str">
        <f t="shared" si="27"/>
        <v>Remain with agency</v>
      </c>
      <c r="H104" s="286" t="str">
        <f t="shared" si="27"/>
        <v>Remain with agency</v>
      </c>
      <c r="I104" s="204" t="str">
        <f t="shared" si="27"/>
        <v>Remain with agency</v>
      </c>
      <c r="J104" s="286" t="str">
        <f t="shared" si="27"/>
        <v>Remain with agency</v>
      </c>
      <c r="K104" s="204" t="str">
        <f t="shared" si="27"/>
        <v>Remain with agency</v>
      </c>
      <c r="L104" s="286" t="str">
        <f t="shared" si="27"/>
        <v>Remain with agency</v>
      </c>
      <c r="M104" s="204" t="str">
        <f t="shared" si="27"/>
        <v>Remain with agency</v>
      </c>
      <c r="N104" s="286" t="str">
        <f t="shared" si="27"/>
        <v>Remain with agency</v>
      </c>
      <c r="O104" s="204" t="str">
        <f t="shared" si="27"/>
        <v>Remain with agency</v>
      </c>
      <c r="P104" s="286" t="str">
        <f t="shared" si="27"/>
        <v>Remain with agency</v>
      </c>
      <c r="Q104" s="204" t="str">
        <f t="shared" si="27"/>
        <v>Remain with agency</v>
      </c>
      <c r="R104" s="286" t="str">
        <f t="shared" si="27"/>
        <v>Remain with agency</v>
      </c>
      <c r="S104" s="217" t="str">
        <f t="shared" si="27"/>
        <v>Remain with agency</v>
      </c>
    </row>
    <row r="105" spans="1:19" s="9" customFormat="1" x14ac:dyDescent="0.2">
      <c r="A105" s="2"/>
      <c r="B105" s="146"/>
      <c r="C105" s="114"/>
      <c r="D105" s="115"/>
      <c r="E105" s="115"/>
      <c r="F105" s="115"/>
      <c r="G105" s="115"/>
      <c r="H105" s="115"/>
      <c r="I105" s="115"/>
      <c r="J105" s="115"/>
      <c r="K105" s="115"/>
      <c r="L105" s="115"/>
      <c r="M105" s="115"/>
      <c r="N105" s="115"/>
      <c r="O105" s="115"/>
      <c r="P105" s="115"/>
      <c r="Q105" s="115"/>
      <c r="R105" s="115"/>
      <c r="S105" s="129"/>
    </row>
    <row r="106" spans="1:19" s="9" customFormat="1" x14ac:dyDescent="0.2">
      <c r="A106" s="2"/>
      <c r="B106" s="218" t="s">
        <v>138</v>
      </c>
      <c r="C106" s="118" t="s">
        <v>16</v>
      </c>
      <c r="D106" s="113"/>
      <c r="E106" s="113"/>
      <c r="F106" s="113"/>
      <c r="G106" s="113"/>
      <c r="H106" s="113"/>
      <c r="I106" s="113"/>
      <c r="J106" s="113"/>
      <c r="K106" s="113"/>
      <c r="L106" s="113"/>
      <c r="M106" s="113"/>
      <c r="N106" s="113"/>
      <c r="O106" s="113"/>
      <c r="P106" s="113"/>
      <c r="Q106" s="113"/>
      <c r="R106" s="113"/>
      <c r="S106" s="130"/>
    </row>
    <row r="107" spans="1:19" s="105" customFormat="1" x14ac:dyDescent="0.2">
      <c r="A107" s="102" t="s">
        <v>32</v>
      </c>
      <c r="B107" s="205" t="s">
        <v>129</v>
      </c>
      <c r="C107" s="206">
        <f>SUM(D107:CM107)</f>
        <v>40216173.940000005</v>
      </c>
      <c r="D107" s="287">
        <f>28974752.04+920736</f>
        <v>29895488.039999999</v>
      </c>
      <c r="E107" s="207">
        <v>0</v>
      </c>
      <c r="F107" s="304">
        <v>0</v>
      </c>
      <c r="G107" s="207">
        <v>79225.2</v>
      </c>
      <c r="H107" s="307">
        <v>153633.64000000001</v>
      </c>
      <c r="I107" s="206">
        <v>637303.16</v>
      </c>
      <c r="J107" s="304">
        <v>31886.95</v>
      </c>
      <c r="K107" s="207">
        <v>7528.46</v>
      </c>
      <c r="L107" s="304">
        <v>0</v>
      </c>
      <c r="M107" s="206">
        <v>11530</v>
      </c>
      <c r="N107" s="307">
        <v>676.47</v>
      </c>
      <c r="O107" s="206">
        <v>620300.18999999994</v>
      </c>
      <c r="P107" s="307">
        <f>1317792.87+1750000+137812.62+2008511.22+1956856.53+4000+500</f>
        <v>7175473.2400000002</v>
      </c>
      <c r="Q107" s="207">
        <v>1375560.09</v>
      </c>
      <c r="R107" s="307">
        <v>99119.34</v>
      </c>
      <c r="S107" s="219">
        <v>128449.16</v>
      </c>
    </row>
    <row r="108" spans="1:19" s="9" customFormat="1" x14ac:dyDescent="0.2">
      <c r="A108" s="2"/>
      <c r="B108" s="146"/>
      <c r="C108" s="120"/>
      <c r="D108" s="121"/>
      <c r="E108" s="121"/>
      <c r="F108" s="121"/>
      <c r="G108" s="121"/>
      <c r="H108" s="121"/>
      <c r="I108" s="121"/>
      <c r="J108" s="121"/>
      <c r="K108" s="121"/>
      <c r="L108" s="121"/>
      <c r="M108" s="121"/>
      <c r="N108" s="121"/>
      <c r="O108" s="121"/>
      <c r="P108" s="121"/>
      <c r="Q108" s="121"/>
      <c r="R108" s="121"/>
      <c r="S108" s="131"/>
    </row>
    <row r="109" spans="1:19" s="9" customFormat="1" x14ac:dyDescent="0.2">
      <c r="A109" s="2"/>
      <c r="B109" s="218" t="s">
        <v>141</v>
      </c>
      <c r="C109" s="112" t="s">
        <v>16</v>
      </c>
      <c r="D109" s="119"/>
      <c r="E109" s="119"/>
      <c r="F109" s="119"/>
      <c r="G109" s="119"/>
      <c r="H109" s="119"/>
      <c r="I109" s="119"/>
      <c r="J109" s="119"/>
      <c r="K109" s="119"/>
      <c r="L109" s="119"/>
      <c r="M109" s="119"/>
      <c r="N109" s="119"/>
      <c r="O109" s="119"/>
      <c r="P109" s="119"/>
      <c r="Q109" s="119"/>
      <c r="R109" s="119"/>
      <c r="S109" s="132"/>
    </row>
    <row r="110" spans="1:19" s="9" customFormat="1" ht="29.25" customHeight="1" x14ac:dyDescent="0.2">
      <c r="A110" s="2" t="s">
        <v>33</v>
      </c>
      <c r="B110" s="155" t="s">
        <v>96</v>
      </c>
      <c r="C110" s="323" t="s">
        <v>18</v>
      </c>
      <c r="D110" s="288">
        <f t="shared" ref="D110:S110" si="28">D20</f>
        <v>10010000</v>
      </c>
      <c r="E110" s="208">
        <f t="shared" si="28"/>
        <v>10010000</v>
      </c>
      <c r="F110" s="288">
        <f t="shared" si="28"/>
        <v>36340000</v>
      </c>
      <c r="G110" s="208">
        <f t="shared" si="28"/>
        <v>30350000</v>
      </c>
      <c r="H110" s="288">
        <f t="shared" si="28"/>
        <v>30350000</v>
      </c>
      <c r="I110" s="208">
        <f t="shared" si="28"/>
        <v>30350000</v>
      </c>
      <c r="J110" s="288">
        <f t="shared" si="28"/>
        <v>30350000</v>
      </c>
      <c r="K110" s="208">
        <f t="shared" si="28"/>
        <v>30350000</v>
      </c>
      <c r="L110" s="288">
        <f t="shared" si="28"/>
        <v>30980000</v>
      </c>
      <c r="M110" s="208">
        <f t="shared" si="28"/>
        <v>43100000</v>
      </c>
      <c r="N110" s="288">
        <f t="shared" si="28"/>
        <v>43100000</v>
      </c>
      <c r="O110" s="208">
        <f t="shared" si="28"/>
        <v>43130000</v>
      </c>
      <c r="P110" s="288">
        <f t="shared" si="28"/>
        <v>43130000</v>
      </c>
      <c r="Q110" s="208">
        <f t="shared" si="28"/>
        <v>43130000</v>
      </c>
      <c r="R110" s="288">
        <f t="shared" si="28"/>
        <v>43130000</v>
      </c>
      <c r="S110" s="220">
        <f t="shared" si="28"/>
        <v>50550000</v>
      </c>
    </row>
    <row r="111" spans="1:19" ht="25.5" x14ac:dyDescent="0.2">
      <c r="A111" s="2" t="s">
        <v>34</v>
      </c>
      <c r="B111" s="203" t="s">
        <v>97</v>
      </c>
      <c r="C111" s="323" t="s">
        <v>18</v>
      </c>
      <c r="D111" s="286" t="str">
        <f t="shared" ref="D111:S111" si="29">D21</f>
        <v>General Funds</v>
      </c>
      <c r="E111" s="204" t="str">
        <f t="shared" si="29"/>
        <v>General Fund (Supplemental Appropriations)</v>
      </c>
      <c r="F111" s="286" t="str">
        <f t="shared" si="29"/>
        <v>Special Revenue (Capital Reserve Funds)</v>
      </c>
      <c r="G111" s="204" t="str">
        <f t="shared" si="29"/>
        <v>Operating Revenue</v>
      </c>
      <c r="H111" s="286" t="str">
        <f t="shared" si="29"/>
        <v>Operating Revenue</v>
      </c>
      <c r="I111" s="204" t="str">
        <f t="shared" si="29"/>
        <v>Operating Revenue</v>
      </c>
      <c r="J111" s="286" t="str">
        <f t="shared" si="29"/>
        <v>Operating Revenue</v>
      </c>
      <c r="K111" s="204" t="str">
        <f t="shared" si="29"/>
        <v>Operating Revenue</v>
      </c>
      <c r="L111" s="286" t="str">
        <f t="shared" si="29"/>
        <v>Donations</v>
      </c>
      <c r="M111" s="204" t="str">
        <f t="shared" si="29"/>
        <v>Defense of Indigents Civil Action</v>
      </c>
      <c r="N111" s="286" t="str">
        <f t="shared" si="29"/>
        <v>Defense of Indigents Civil Action</v>
      </c>
      <c r="O111" s="204" t="str">
        <f t="shared" si="29"/>
        <v>Indigent Defense</v>
      </c>
      <c r="P111" s="286" t="str">
        <f t="shared" si="29"/>
        <v>Indigent Defense</v>
      </c>
      <c r="Q111" s="204" t="str">
        <f t="shared" si="29"/>
        <v>Indigent Defense</v>
      </c>
      <c r="R111" s="286" t="str">
        <f t="shared" si="29"/>
        <v>Indigent Defense</v>
      </c>
      <c r="S111" s="217" t="str">
        <f t="shared" si="29"/>
        <v>Federal Grants</v>
      </c>
    </row>
    <row r="112" spans="1:19" s="9" customFormat="1" x14ac:dyDescent="0.2">
      <c r="A112" s="2"/>
      <c r="B112" s="146"/>
      <c r="C112" s="114"/>
      <c r="D112" s="115"/>
      <c r="E112" s="115"/>
      <c r="F112" s="115"/>
      <c r="G112" s="115"/>
      <c r="H112" s="115"/>
      <c r="I112" s="115"/>
      <c r="J112" s="115"/>
      <c r="K112" s="115"/>
      <c r="L112" s="115"/>
      <c r="M112" s="115"/>
      <c r="N112" s="115"/>
      <c r="O112" s="115"/>
      <c r="P112" s="115"/>
      <c r="Q112" s="115"/>
      <c r="R112" s="115"/>
      <c r="S112" s="129"/>
    </row>
    <row r="113" spans="1:19" s="9" customFormat="1" ht="25.5" x14ac:dyDescent="0.2">
      <c r="A113" s="2"/>
      <c r="B113" s="218" t="s">
        <v>126</v>
      </c>
      <c r="C113" s="112" t="s">
        <v>16</v>
      </c>
      <c r="D113" s="113"/>
      <c r="E113" s="113"/>
      <c r="F113" s="113"/>
      <c r="G113" s="113"/>
      <c r="H113" s="113"/>
      <c r="I113" s="113"/>
      <c r="J113" s="113"/>
      <c r="K113" s="113"/>
      <c r="L113" s="113"/>
      <c r="M113" s="113"/>
      <c r="N113" s="113"/>
      <c r="O113" s="113"/>
      <c r="P113" s="113"/>
      <c r="Q113" s="113"/>
      <c r="R113" s="113"/>
      <c r="S113" s="130"/>
    </row>
    <row r="114" spans="1:19" x14ac:dyDescent="0.2">
      <c r="A114" s="2" t="s">
        <v>145</v>
      </c>
      <c r="B114" s="155" t="s">
        <v>130</v>
      </c>
      <c r="C114" s="209">
        <f>SUM(D114:CM114)</f>
        <v>4459096.9000000004</v>
      </c>
      <c r="D114" s="289">
        <v>0</v>
      </c>
      <c r="E114" s="210">
        <v>100000</v>
      </c>
      <c r="F114" s="277">
        <v>137906.48000000001</v>
      </c>
      <c r="G114" s="210">
        <v>109575.86</v>
      </c>
      <c r="H114" s="308">
        <v>0</v>
      </c>
      <c r="I114" s="164">
        <v>0</v>
      </c>
      <c r="J114" s="277">
        <v>176338.2</v>
      </c>
      <c r="K114" s="210">
        <v>0</v>
      </c>
      <c r="L114" s="277">
        <v>2217.5300000000002</v>
      </c>
      <c r="M114" s="164">
        <v>45763.92</v>
      </c>
      <c r="N114" s="308">
        <v>0</v>
      </c>
      <c r="O114" s="164">
        <v>1056896.9099999999</v>
      </c>
      <c r="P114" s="308">
        <f>2735848.24+94414+135.76</f>
        <v>2830398</v>
      </c>
      <c r="Q114" s="210">
        <v>0</v>
      </c>
      <c r="R114" s="308">
        <v>0</v>
      </c>
      <c r="S114" s="221">
        <v>0</v>
      </c>
    </row>
    <row r="115" spans="1:19" x14ac:dyDescent="0.2">
      <c r="A115" s="2" t="s">
        <v>146</v>
      </c>
      <c r="B115" s="85" t="s">
        <v>131</v>
      </c>
      <c r="C115" s="69">
        <f>SUM(D115:CM115)</f>
        <v>418697.92999999953</v>
      </c>
      <c r="D115" s="290">
        <v>0</v>
      </c>
      <c r="E115" s="84">
        <v>0</v>
      </c>
      <c r="F115" s="278">
        <f>F116-F114</f>
        <v>-73087.25</v>
      </c>
      <c r="G115" s="79">
        <f>G116-G114</f>
        <v>-26824.83</v>
      </c>
      <c r="H115" s="309">
        <v>0</v>
      </c>
      <c r="I115" s="79">
        <v>0</v>
      </c>
      <c r="J115" s="278">
        <f>J116-J114</f>
        <v>39385.069999999978</v>
      </c>
      <c r="K115" s="84">
        <v>0</v>
      </c>
      <c r="L115" s="278">
        <f>L116-L114</f>
        <v>-2217.5300000000002</v>
      </c>
      <c r="M115" s="79">
        <f>M116-M114</f>
        <v>12206.470000000001</v>
      </c>
      <c r="N115" s="309">
        <v>0</v>
      </c>
      <c r="O115" s="79">
        <f>O116-O114</f>
        <v>209706.81000000006</v>
      </c>
      <c r="P115" s="278">
        <f>P116-P114</f>
        <v>259529.18999999948</v>
      </c>
      <c r="Q115" s="84">
        <v>0</v>
      </c>
      <c r="R115" s="309">
        <v>0</v>
      </c>
      <c r="S115" s="222">
        <v>0</v>
      </c>
    </row>
    <row r="116" spans="1:19" s="105" customFormat="1" x14ac:dyDescent="0.2">
      <c r="A116" s="14" t="s">
        <v>35</v>
      </c>
      <c r="B116" s="211" t="s">
        <v>148</v>
      </c>
      <c r="C116" s="162">
        <f>SUM(D116:CM116)</f>
        <v>5798530.7899999991</v>
      </c>
      <c r="D116" s="291">
        <v>920735.96</v>
      </c>
      <c r="E116" s="214">
        <v>100000</v>
      </c>
      <c r="F116" s="305">
        <v>64819.23</v>
      </c>
      <c r="G116" s="214">
        <v>82751.03</v>
      </c>
      <c r="H116" s="310">
        <v>0</v>
      </c>
      <c r="I116" s="212">
        <v>0</v>
      </c>
      <c r="J116" s="305">
        <v>215723.27</v>
      </c>
      <c r="K116" s="214">
        <v>0</v>
      </c>
      <c r="L116" s="305">
        <v>0</v>
      </c>
      <c r="M116" s="212">
        <v>57970.39</v>
      </c>
      <c r="N116" s="310">
        <v>0</v>
      </c>
      <c r="O116" s="212">
        <v>1266603.72</v>
      </c>
      <c r="P116" s="310">
        <f>59288.11+2469566.34+561072.74</f>
        <v>3089927.1899999995</v>
      </c>
      <c r="Q116" s="214">
        <v>0</v>
      </c>
      <c r="R116" s="310">
        <v>0</v>
      </c>
      <c r="S116" s="223">
        <v>0</v>
      </c>
    </row>
    <row r="117" spans="1:19" ht="38.25" customHeight="1" x14ac:dyDescent="0.2">
      <c r="A117" s="2"/>
      <c r="B117" s="375" t="s">
        <v>257</v>
      </c>
      <c r="C117" s="320"/>
      <c r="D117" s="324"/>
      <c r="E117" s="125"/>
      <c r="F117" s="262"/>
      <c r="G117" s="368" t="s">
        <v>272</v>
      </c>
      <c r="H117" s="369"/>
      <c r="I117" s="126"/>
      <c r="J117" s="368" t="s">
        <v>273</v>
      </c>
      <c r="K117" s="369"/>
      <c r="L117" s="262"/>
      <c r="M117" s="368" t="s">
        <v>274</v>
      </c>
      <c r="N117" s="369"/>
      <c r="O117" s="126"/>
      <c r="P117" s="317"/>
      <c r="Q117" s="125"/>
      <c r="R117" s="317"/>
      <c r="S117" s="134"/>
    </row>
    <row r="118" spans="1:19" ht="268.5" thickBot="1" x14ac:dyDescent="0.25">
      <c r="A118" s="2"/>
      <c r="B118" s="376"/>
      <c r="C118" s="325"/>
      <c r="D118" s="270" t="s">
        <v>295</v>
      </c>
      <c r="E118" s="135" t="s">
        <v>263</v>
      </c>
      <c r="F118" s="302" t="s">
        <v>266</v>
      </c>
      <c r="G118" s="377" t="s">
        <v>323</v>
      </c>
      <c r="H118" s="354" t="str">
        <f>H28</f>
        <v>$25 surcharge on all fines, forfeitures, escheatments, or other monetary penalties imposed in General Sessions, Magistrates, and Municipal Courts, of which 1% goes to SCCID (See S.C. Code Ann. Section 14-1-212(B)(1)(h)).  Fees are collected by the Clerk of Courts Office and submitted to the State Treasurer's Office on a monthly bases for disbursement to our agency.</v>
      </c>
      <c r="I118" s="135" t="str">
        <f>I28</f>
        <v>$50 fee on civil action filings of which 14.56% goes to SCCID (See S.C. Code Ann. 14-1-204(B)(1)(b).  Fines are collected by the Clerk of Courts Office and submitted to the State Treasurer's Office on a monthly bases for disbursement to our agency.</v>
      </c>
      <c r="J118" s="315" t="s">
        <v>261</v>
      </c>
      <c r="K118" s="136" t="s">
        <v>261</v>
      </c>
      <c r="L118" s="302" t="s">
        <v>264</v>
      </c>
      <c r="M118" s="137" t="s">
        <v>316</v>
      </c>
      <c r="N118" s="316" t="str">
        <f>N28</f>
        <v>Interest earned from the collection of Source #10 Civil Action Application Fee.  The Treasurer's Office remits the interest payments to SCCID on a monthly basis.</v>
      </c>
      <c r="O118" s="135" t="s">
        <v>261</v>
      </c>
      <c r="P118" s="355" t="str">
        <f>P28</f>
        <v>Includes:  (1)Fee for filing complaints or petitions in civil actions described in 8-21-310(11)(a) (See, Section 14-1-204(A)(4)), which is legal aid collection that flows through to SC Legal Services; 
(2) Court Fine Assessment for those who are convicted of, plead guilty or nolo contendrer to, or forfeits bond for a criminal offense in General Sessions, Magistrate, and Municipal Courts (see Sections 14-1-206(C)(4), 14-1-207(C)(6) and 14-1-208(C)(6) and Section 14-1-218(4)); 
(3) Application fee for public defender services in General Sessions, Magistrate, and Municipal Courts (See, Section 17-3-30(B).
Fines are collected by the Clerk of Courts Office and submitted to the State Treasurer's Office on a monthly bases for disbursement to our agency.</v>
      </c>
      <c r="Q118" s="135" t="str">
        <f>Q28</f>
        <v>$500 probation fee collected by the Clerks of Court and remitted to SCCID.  Fees are collected by the Clerk of Courts Office and submitted to SCCID on a monthly basis.</v>
      </c>
      <c r="R118" s="355" t="str">
        <f>R28</f>
        <v>Interest earned from the collection of the following: (1) Sources #12 Public Defender Application Fee, (2) #13 Court Fine 2, and (3) Source #14 Conviction Surcharge 2.  The Treasurer’s Office remits the interest payments to SCCID on a monthly basis.</v>
      </c>
      <c r="S118" s="138" t="s">
        <v>260</v>
      </c>
    </row>
    <row r="119" spans="1:19" x14ac:dyDescent="0.2">
      <c r="A119" s="2"/>
      <c r="B119" s="224"/>
      <c r="C119" s="27"/>
      <c r="D119" s="142"/>
      <c r="E119" s="32"/>
      <c r="F119" s="32"/>
      <c r="G119" s="32"/>
      <c r="H119" s="32"/>
      <c r="I119" s="32"/>
      <c r="J119" s="32"/>
      <c r="K119" s="32"/>
      <c r="L119" s="32"/>
      <c r="M119" s="32"/>
      <c r="N119" s="32"/>
      <c r="O119" s="32"/>
      <c r="P119" s="32"/>
      <c r="Q119" s="32"/>
      <c r="R119" s="32"/>
      <c r="S119" s="32"/>
    </row>
    <row r="120" spans="1:19" ht="13.5" thickBot="1" x14ac:dyDescent="0.25">
      <c r="A120" s="2"/>
      <c r="B120" s="56" t="s">
        <v>115</v>
      </c>
      <c r="C120" s="34"/>
      <c r="D120" s="19"/>
      <c r="E120" s="20"/>
      <c r="F120" s="19"/>
      <c r="G120" s="20"/>
      <c r="H120" s="20"/>
      <c r="I120" s="19"/>
      <c r="J120" s="19"/>
      <c r="K120" s="20"/>
      <c r="L120" s="19"/>
      <c r="M120" s="19"/>
      <c r="N120" s="20"/>
      <c r="O120" s="19"/>
      <c r="P120" s="20"/>
      <c r="Q120" s="20"/>
      <c r="R120" s="20"/>
      <c r="S120" s="20"/>
    </row>
    <row r="121" spans="1:19" s="9" customFormat="1" x14ac:dyDescent="0.2">
      <c r="A121" s="2"/>
      <c r="B121" s="43" t="str">
        <f>B31</f>
        <v>General Appropriations Act Programs</v>
      </c>
      <c r="C121" s="321" t="s">
        <v>16</v>
      </c>
      <c r="D121" s="29"/>
      <c r="E121" s="30"/>
      <c r="F121" s="29"/>
      <c r="G121" s="30"/>
      <c r="H121" s="30"/>
      <c r="I121" s="29"/>
      <c r="J121" s="29"/>
      <c r="K121" s="30"/>
      <c r="L121" s="29"/>
      <c r="M121" s="29"/>
      <c r="N121" s="30"/>
      <c r="O121" s="29"/>
      <c r="P121" s="30"/>
      <c r="Q121" s="30"/>
      <c r="R121" s="30"/>
      <c r="S121" s="145"/>
    </row>
    <row r="122" spans="1:19" ht="102" x14ac:dyDescent="0.2">
      <c r="A122" s="2" t="s">
        <v>36</v>
      </c>
      <c r="B122" s="75" t="str">
        <f>B32</f>
        <v>State Funded Program #</v>
      </c>
      <c r="C122" s="63" t="s">
        <v>18</v>
      </c>
      <c r="D122" s="273" t="str">
        <f t="shared" ref="D122:S123" si="30">D32</f>
        <v>0100.010000.000; 0100.190000X000; 0501.000000.000; 10000.010000.000; 1000.100000X000; 1000.150000X000; 1000.160000X000;  9500.050000.000;</v>
      </c>
      <c r="E122" s="77" t="str">
        <f t="shared" si="30"/>
        <v>9801.500000X000</v>
      </c>
      <c r="F122" s="273" t="str">
        <f t="shared" si="30"/>
        <v>9803.110000.000</v>
      </c>
      <c r="G122" s="77" t="str">
        <f t="shared" si="30"/>
        <v>0100.010000.000; 0501.000000.000</v>
      </c>
      <c r="H122" s="273" t="str">
        <f t="shared" si="30"/>
        <v>0501.000000.000</v>
      </c>
      <c r="I122" s="77" t="str">
        <f t="shared" si="30"/>
        <v>1000.100000X000</v>
      </c>
      <c r="J122" s="273" t="str">
        <f t="shared" si="30"/>
        <v>0105.200000X000</v>
      </c>
      <c r="K122" s="77" t="str">
        <f t="shared" si="30"/>
        <v>0105.200000X000</v>
      </c>
      <c r="L122" s="273" t="str">
        <f t="shared" si="30"/>
        <v>0105.200000X000</v>
      </c>
      <c r="M122" s="77" t="str">
        <f t="shared" si="30"/>
        <v>0105.200000X000</v>
      </c>
      <c r="N122" s="273" t="str">
        <f t="shared" si="30"/>
        <v>0105.200000X000</v>
      </c>
      <c r="O122" s="77" t="str">
        <f t="shared" si="30"/>
        <v>0100.050000X000; 0100.070000X00; 1000.100000X000</v>
      </c>
      <c r="P122" s="273" t="str">
        <f t="shared" si="30"/>
        <v>0100.010000.000; 0100.050000X000; 0100.070000X00; 0100.110000X000; 0100.130000X000; 0501.000000.000; 1000.010000X000; 1504.000000.000; 9500.050000.000</v>
      </c>
      <c r="Q122" s="77" t="str">
        <f t="shared" si="30"/>
        <v>0100.070000X000; 1000.100000X000</v>
      </c>
      <c r="R122" s="273" t="str">
        <f t="shared" si="30"/>
        <v>0100.050000X000; 0100.070000X00; 1000.100000X000</v>
      </c>
      <c r="S122" s="178" t="str">
        <f t="shared" si="30"/>
        <v>0100.010000.000</v>
      </c>
    </row>
    <row r="123" spans="1:19" ht="133.5" customHeight="1" x14ac:dyDescent="0.2">
      <c r="A123" s="2" t="s">
        <v>37</v>
      </c>
      <c r="B123" s="203" t="str">
        <f>B33</f>
        <v>State Funded Program Description in the General Appropriations Act</v>
      </c>
      <c r="C123" s="63" t="s">
        <v>18</v>
      </c>
      <c r="D123" s="293" t="str">
        <f t="shared" si="30"/>
        <v>I. Administration;  I.E. Rule 608 Appointment Fund;  II. Division of Appellate Defense;   III. Office of Circuit Public Defender;  III. A. Defense of Indigents/Per Capita; III.B. DUI Defense of Indigents;  III.C. Criminal Domestic Violence; V. Employee Benefits.</v>
      </c>
      <c r="E123" s="225" t="str">
        <f t="shared" si="30"/>
        <v>I. Administration</v>
      </c>
      <c r="F123" s="293" t="str">
        <f t="shared" si="30"/>
        <v>I. Administration</v>
      </c>
      <c r="G123" s="225" t="str">
        <f t="shared" si="30"/>
        <v xml:space="preserve"> I. Administration; II. Division of Appellate Defense</v>
      </c>
      <c r="H123" s="293" t="str">
        <f t="shared" si="30"/>
        <v xml:space="preserve"> II. Division of Appellate Defense</v>
      </c>
      <c r="I123" s="225" t="str">
        <f t="shared" si="30"/>
        <v>III.A. Defense of Indigents/Per Capita</v>
      </c>
      <c r="J123" s="293" t="str">
        <f t="shared" si="30"/>
        <v>I.F. Professional Training &amp; Development</v>
      </c>
      <c r="K123" s="225" t="str">
        <f t="shared" si="30"/>
        <v>I.F. Professional Training &amp; Development</v>
      </c>
      <c r="L123" s="293" t="str">
        <f t="shared" si="30"/>
        <v>I.F. Professional Training &amp; Development</v>
      </c>
      <c r="M123" s="225" t="str">
        <f t="shared" si="30"/>
        <v>I.F. Professional Training &amp; Development</v>
      </c>
      <c r="N123" s="293" t="str">
        <f t="shared" si="30"/>
        <v>I.F. Professional Training &amp; Development</v>
      </c>
      <c r="O123" s="225" t="str">
        <f t="shared" si="30"/>
        <v>I.A. Death Penalty Trial Fund; I.B. Conflict Fund; III.A. Defense of Indigents/Per Capita</v>
      </c>
      <c r="P123" s="293" t="str">
        <f t="shared" si="30"/>
        <v>I. Administration; I.A. Death Penalty Trial Fund; I.B. Conflict Fund; I.C. Legal Aid Funding; I.E Court Fine Assessment; II. Division of Appellate Defense; III.A. Defense of Indigents/Per Capita; IV. Death Penalty Trial Division; V. Employee Benefits</v>
      </c>
      <c r="Q123" s="225" t="str">
        <f t="shared" si="30"/>
        <v xml:space="preserve"> I.B. Conflict Fund; III.A. Defense of Indigents/Per Capita</v>
      </c>
      <c r="R123" s="293" t="str">
        <f t="shared" si="30"/>
        <v>I.A. Death Penalty Trial Fund; I.B. Conflict Fund; III.A. Defense of Indigents/Per Capita</v>
      </c>
      <c r="S123" s="227" t="str">
        <f t="shared" si="30"/>
        <v>I. Administration</v>
      </c>
    </row>
    <row r="124" spans="1:19" s="9" customFormat="1" x14ac:dyDescent="0.2">
      <c r="A124" s="2"/>
      <c r="B124" s="146"/>
      <c r="C124" s="114"/>
      <c r="D124" s="115"/>
      <c r="E124" s="115"/>
      <c r="F124" s="115"/>
      <c r="G124" s="115"/>
      <c r="H124" s="115"/>
      <c r="I124" s="115"/>
      <c r="J124" s="115"/>
      <c r="K124" s="115"/>
      <c r="L124" s="115"/>
      <c r="M124" s="115"/>
      <c r="N124" s="115"/>
      <c r="O124" s="115"/>
      <c r="P124" s="115"/>
      <c r="Q124" s="115"/>
      <c r="R124" s="115"/>
      <c r="S124" s="129"/>
    </row>
    <row r="125" spans="1:19" s="9" customFormat="1" ht="38.25" x14ac:dyDescent="0.2">
      <c r="A125" s="2"/>
      <c r="B125" s="228" t="str">
        <f>B35</f>
        <v>Amounts Appropriated and Authorized (i.e. allowed to spend)
Note:  Appropriations and authorizations are based on cash available and amounts estimated to receive during the year</v>
      </c>
      <c r="C125" s="118" t="s">
        <v>16</v>
      </c>
      <c r="D125" s="113"/>
      <c r="E125" s="113"/>
      <c r="F125" s="113"/>
      <c r="G125" s="113"/>
      <c r="H125" s="113"/>
      <c r="I125" s="113"/>
      <c r="J125" s="113"/>
      <c r="K125" s="113"/>
      <c r="L125" s="113"/>
      <c r="M125" s="113"/>
      <c r="N125" s="113"/>
      <c r="O125" s="113"/>
      <c r="P125" s="113"/>
      <c r="Q125" s="113"/>
      <c r="R125" s="113"/>
      <c r="S125" s="130"/>
    </row>
    <row r="126" spans="1:19" ht="25.5" x14ac:dyDescent="0.2">
      <c r="A126" s="2" t="s">
        <v>38</v>
      </c>
      <c r="B126" s="155" t="s">
        <v>17</v>
      </c>
      <c r="C126" s="209">
        <f>SUM(D126:CM126)</f>
        <v>1085555.19</v>
      </c>
      <c r="D126" s="289">
        <v>920735.96</v>
      </c>
      <c r="E126" s="164">
        <v>100000</v>
      </c>
      <c r="F126" s="277">
        <v>64819.23</v>
      </c>
      <c r="G126" s="164">
        <v>0</v>
      </c>
      <c r="H126" s="277">
        <v>0</v>
      </c>
      <c r="I126" s="164">
        <v>0</v>
      </c>
      <c r="J126" s="277">
        <v>0</v>
      </c>
      <c r="K126" s="164">
        <v>0</v>
      </c>
      <c r="L126" s="277">
        <v>0</v>
      </c>
      <c r="M126" s="164">
        <v>0</v>
      </c>
      <c r="N126" s="277">
        <v>0</v>
      </c>
      <c r="O126" s="164">
        <v>0</v>
      </c>
      <c r="P126" s="277">
        <v>0</v>
      </c>
      <c r="Q126" s="164">
        <v>0</v>
      </c>
      <c r="R126" s="277">
        <v>0</v>
      </c>
      <c r="S126" s="184">
        <v>0</v>
      </c>
    </row>
    <row r="127" spans="1:19" x14ac:dyDescent="0.2">
      <c r="A127" s="2" t="s">
        <v>39</v>
      </c>
      <c r="B127" s="75" t="s">
        <v>238</v>
      </c>
      <c r="C127" s="69">
        <f>SUM(D127:CM127)</f>
        <v>43947188.710000001</v>
      </c>
      <c r="D127" s="290">
        <v>29895488</v>
      </c>
      <c r="E127" s="70">
        <v>0</v>
      </c>
      <c r="F127" s="290">
        <v>0</v>
      </c>
      <c r="G127" s="70">
        <v>352600</v>
      </c>
      <c r="H127" s="290">
        <v>0</v>
      </c>
      <c r="I127" s="70">
        <v>900000</v>
      </c>
      <c r="J127" s="290">
        <v>220000</v>
      </c>
      <c r="K127" s="70">
        <v>0</v>
      </c>
      <c r="L127" s="290">
        <v>0</v>
      </c>
      <c r="M127" s="70">
        <v>32000</v>
      </c>
      <c r="N127" s="290">
        <v>0</v>
      </c>
      <c r="O127" s="70">
        <v>12417272</v>
      </c>
      <c r="P127" s="290">
        <v>0</v>
      </c>
      <c r="Q127" s="70">
        <v>0</v>
      </c>
      <c r="R127" s="290">
        <v>0</v>
      </c>
      <c r="S127" s="229">
        <v>129828.71</v>
      </c>
    </row>
    <row r="128" spans="1:19" x14ac:dyDescent="0.2">
      <c r="A128" s="2" t="s">
        <v>40</v>
      </c>
      <c r="B128" s="83" t="s">
        <v>132</v>
      </c>
      <c r="C128" s="69">
        <f>SUM(D128:CM128)</f>
        <v>45032743.899999999</v>
      </c>
      <c r="D128" s="278">
        <f>SUM(D126:D127)</f>
        <v>30816223.960000001</v>
      </c>
      <c r="E128" s="79">
        <f t="shared" ref="E128:G128" si="31">SUM(E126:E127)</f>
        <v>100000</v>
      </c>
      <c r="F128" s="278">
        <f t="shared" si="31"/>
        <v>64819.23</v>
      </c>
      <c r="G128" s="79">
        <f t="shared" si="31"/>
        <v>352600</v>
      </c>
      <c r="H128" s="278">
        <f>SUM(H126:H127)</f>
        <v>0</v>
      </c>
      <c r="I128" s="79">
        <f t="shared" ref="I128:S128" si="32">SUM(I126:I127)</f>
        <v>900000</v>
      </c>
      <c r="J128" s="278">
        <f t="shared" si="32"/>
        <v>220000</v>
      </c>
      <c r="K128" s="79">
        <f t="shared" si="32"/>
        <v>0</v>
      </c>
      <c r="L128" s="278">
        <f t="shared" si="32"/>
        <v>0</v>
      </c>
      <c r="M128" s="79">
        <f t="shared" si="32"/>
        <v>32000</v>
      </c>
      <c r="N128" s="278">
        <f t="shared" si="32"/>
        <v>0</v>
      </c>
      <c r="O128" s="79">
        <f t="shared" si="32"/>
        <v>12417272</v>
      </c>
      <c r="P128" s="278">
        <f t="shared" si="32"/>
        <v>0</v>
      </c>
      <c r="Q128" s="79">
        <f t="shared" si="32"/>
        <v>0</v>
      </c>
      <c r="R128" s="278">
        <f t="shared" si="32"/>
        <v>0</v>
      </c>
      <c r="S128" s="185">
        <f t="shared" si="32"/>
        <v>129828.71</v>
      </c>
    </row>
    <row r="129" spans="1:19" x14ac:dyDescent="0.2">
      <c r="A129" s="2" t="s">
        <v>41</v>
      </c>
      <c r="B129" s="85" t="s">
        <v>239</v>
      </c>
      <c r="C129" s="69">
        <f>SUM(D129:CM129)</f>
        <v>28993</v>
      </c>
      <c r="D129" s="290">
        <f>18145+10848</f>
        <v>28993</v>
      </c>
      <c r="E129" s="70">
        <v>0</v>
      </c>
      <c r="F129" s="290">
        <v>0</v>
      </c>
      <c r="G129" s="70">
        <v>0</v>
      </c>
      <c r="H129" s="290">
        <v>0</v>
      </c>
      <c r="I129" s="70">
        <v>0</v>
      </c>
      <c r="J129" s="290">
        <v>0</v>
      </c>
      <c r="K129" s="70">
        <v>0</v>
      </c>
      <c r="L129" s="290">
        <v>0</v>
      </c>
      <c r="M129" s="70">
        <v>0</v>
      </c>
      <c r="N129" s="290">
        <v>0</v>
      </c>
      <c r="O129" s="70">
        <v>0</v>
      </c>
      <c r="P129" s="290">
        <v>0</v>
      </c>
      <c r="Q129" s="70">
        <v>0</v>
      </c>
      <c r="R129" s="290">
        <v>0</v>
      </c>
      <c r="S129" s="229">
        <v>0</v>
      </c>
    </row>
    <row r="130" spans="1:19" s="105" customFormat="1" x14ac:dyDescent="0.2">
      <c r="A130" s="14" t="s">
        <v>42</v>
      </c>
      <c r="B130" s="226" t="s">
        <v>133</v>
      </c>
      <c r="C130" s="212">
        <f>SUM(D130:CM130)</f>
        <v>45061736.899999999</v>
      </c>
      <c r="D130" s="291">
        <f>SUM(D128:D129)</f>
        <v>30845216.960000001</v>
      </c>
      <c r="E130" s="213">
        <f t="shared" ref="E130:G130" si="33">SUM(E128:E129)</f>
        <v>100000</v>
      </c>
      <c r="F130" s="291">
        <f t="shared" si="33"/>
        <v>64819.23</v>
      </c>
      <c r="G130" s="213">
        <f t="shared" si="33"/>
        <v>352600</v>
      </c>
      <c r="H130" s="291">
        <f>SUM(H128:H129)</f>
        <v>0</v>
      </c>
      <c r="I130" s="213">
        <f t="shared" ref="I130:S130" si="34">SUM(I128:I129)</f>
        <v>900000</v>
      </c>
      <c r="J130" s="291">
        <f t="shared" si="34"/>
        <v>220000</v>
      </c>
      <c r="K130" s="213">
        <f t="shared" si="34"/>
        <v>0</v>
      </c>
      <c r="L130" s="291">
        <f t="shared" si="34"/>
        <v>0</v>
      </c>
      <c r="M130" s="213">
        <f t="shared" si="34"/>
        <v>32000</v>
      </c>
      <c r="N130" s="291">
        <f t="shared" si="34"/>
        <v>0</v>
      </c>
      <c r="O130" s="213">
        <f t="shared" si="34"/>
        <v>12417272</v>
      </c>
      <c r="P130" s="291">
        <f t="shared" si="34"/>
        <v>0</v>
      </c>
      <c r="Q130" s="213">
        <f t="shared" si="34"/>
        <v>0</v>
      </c>
      <c r="R130" s="291">
        <f t="shared" si="34"/>
        <v>0</v>
      </c>
      <c r="S130" s="231">
        <f t="shared" si="34"/>
        <v>129828.71</v>
      </c>
    </row>
    <row r="131" spans="1:19" ht="99" customHeight="1" thickBot="1" x14ac:dyDescent="0.25">
      <c r="A131" s="2"/>
      <c r="B131" s="18" t="s">
        <v>257</v>
      </c>
      <c r="C131" s="322"/>
      <c r="D131" s="294" t="s">
        <v>300</v>
      </c>
      <c r="E131" s="230" t="s">
        <v>263</v>
      </c>
      <c r="F131" s="306" t="s">
        <v>266</v>
      </c>
      <c r="G131" s="373" t="s">
        <v>272</v>
      </c>
      <c r="H131" s="373"/>
      <c r="I131" s="101"/>
      <c r="J131" s="373" t="s">
        <v>273</v>
      </c>
      <c r="K131" s="373"/>
      <c r="L131" s="268"/>
      <c r="M131" s="373" t="s">
        <v>274</v>
      </c>
      <c r="N131" s="373"/>
      <c r="O131" s="374" t="s">
        <v>290</v>
      </c>
      <c r="P131" s="374"/>
      <c r="Q131" s="374"/>
      <c r="R131" s="374"/>
      <c r="S131" s="151"/>
    </row>
    <row r="132" spans="1:19" x14ac:dyDescent="0.2">
      <c r="A132" s="2"/>
      <c r="B132" s="21"/>
      <c r="C132" s="27"/>
      <c r="D132" s="26"/>
      <c r="E132" s="26"/>
      <c r="F132" s="26"/>
      <c r="G132" s="26"/>
      <c r="H132" s="26"/>
      <c r="I132" s="26"/>
      <c r="J132" s="26"/>
      <c r="K132" s="26"/>
      <c r="L132" s="26"/>
      <c r="M132" s="26"/>
      <c r="N132" s="26"/>
      <c r="O132" s="26"/>
      <c r="P132" s="26"/>
      <c r="Q132" s="26"/>
      <c r="R132" s="26"/>
      <c r="S132" s="26"/>
    </row>
    <row r="133" spans="1:19" ht="13.5" thickBot="1" x14ac:dyDescent="0.25">
      <c r="A133" s="2"/>
      <c r="B133" s="56" t="s">
        <v>116</v>
      </c>
      <c r="C133" s="34"/>
      <c r="D133" s="7"/>
      <c r="E133" s="7"/>
      <c r="F133" s="7"/>
      <c r="G133" s="7"/>
      <c r="H133" s="7"/>
      <c r="I133" s="7"/>
      <c r="J133" s="7"/>
      <c r="K133" s="7"/>
      <c r="L133" s="7"/>
      <c r="M133" s="7"/>
      <c r="N133" s="7"/>
      <c r="O133" s="7"/>
      <c r="P133" s="7"/>
      <c r="Q133" s="7"/>
      <c r="R133" s="7"/>
      <c r="S133" s="7"/>
    </row>
    <row r="134" spans="1:19" s="9" customFormat="1" x14ac:dyDescent="0.2">
      <c r="A134" s="2"/>
      <c r="B134" s="245" t="s">
        <v>27</v>
      </c>
      <c r="C134" s="246"/>
      <c r="D134" s="247"/>
      <c r="E134" s="247"/>
      <c r="F134" s="247"/>
      <c r="G134" s="247"/>
      <c r="H134" s="247"/>
      <c r="I134" s="247"/>
      <c r="J134" s="247"/>
      <c r="K134" s="247"/>
      <c r="L134" s="247"/>
      <c r="M134" s="247"/>
      <c r="N134" s="247"/>
      <c r="O134" s="247"/>
      <c r="P134" s="247"/>
      <c r="Q134" s="247"/>
      <c r="R134" s="247"/>
      <c r="S134" s="248"/>
    </row>
    <row r="135" spans="1:19" x14ac:dyDescent="0.2">
      <c r="A135" s="40" t="s">
        <v>43</v>
      </c>
      <c r="B135" s="249" t="s">
        <v>23</v>
      </c>
      <c r="C135" s="238"/>
      <c r="D135" s="295" t="str">
        <f t="shared" ref="D135:S135" si="35">D45</f>
        <v>SCEIS</v>
      </c>
      <c r="E135" s="239" t="str">
        <f t="shared" si="35"/>
        <v>SCEIS</v>
      </c>
      <c r="F135" s="295" t="str">
        <f t="shared" si="35"/>
        <v>SCEIS</v>
      </c>
      <c r="G135" s="239" t="str">
        <f t="shared" si="35"/>
        <v>SCEIS</v>
      </c>
      <c r="H135" s="295" t="str">
        <f t="shared" si="35"/>
        <v>SCEIS</v>
      </c>
      <c r="I135" s="239" t="str">
        <f t="shared" si="35"/>
        <v>SCEIS</v>
      </c>
      <c r="J135" s="295" t="str">
        <f t="shared" si="35"/>
        <v>SCEIS</v>
      </c>
      <c r="K135" s="239" t="str">
        <f t="shared" si="35"/>
        <v>SCEIS</v>
      </c>
      <c r="L135" s="295" t="str">
        <f t="shared" si="35"/>
        <v>SCEIS</v>
      </c>
      <c r="M135" s="239" t="str">
        <f t="shared" si="35"/>
        <v>SCEIS</v>
      </c>
      <c r="N135" s="295" t="str">
        <f t="shared" si="35"/>
        <v>SCEIS</v>
      </c>
      <c r="O135" s="239" t="str">
        <f t="shared" si="35"/>
        <v>SCEIS</v>
      </c>
      <c r="P135" s="295" t="str">
        <f t="shared" si="35"/>
        <v>SCEIS</v>
      </c>
      <c r="Q135" s="239" t="str">
        <f t="shared" si="35"/>
        <v>SCEIS</v>
      </c>
      <c r="R135" s="295" t="str">
        <f t="shared" si="35"/>
        <v>SCEIS</v>
      </c>
      <c r="S135" s="250" t="str">
        <f t="shared" si="35"/>
        <v>SCEIS</v>
      </c>
    </row>
    <row r="136" spans="1:19" s="9" customFormat="1" x14ac:dyDescent="0.2">
      <c r="A136" s="23"/>
      <c r="B136" s="318"/>
      <c r="C136" s="158"/>
      <c r="D136" s="159"/>
      <c r="E136" s="159"/>
      <c r="F136" s="159"/>
      <c r="G136" s="159"/>
      <c r="H136" s="159"/>
      <c r="I136" s="159"/>
      <c r="J136" s="159"/>
      <c r="K136" s="159"/>
      <c r="L136" s="159"/>
      <c r="M136" s="159"/>
      <c r="N136" s="159"/>
      <c r="O136" s="159"/>
      <c r="P136" s="159"/>
      <c r="Q136" s="159"/>
      <c r="R136" s="159"/>
      <c r="S136" s="175"/>
    </row>
    <row r="137" spans="1:19" s="9" customFormat="1" x14ac:dyDescent="0.2">
      <c r="A137" s="23"/>
      <c r="B137" s="228" t="s">
        <v>103</v>
      </c>
      <c r="C137" s="118" t="s">
        <v>16</v>
      </c>
      <c r="D137" s="94"/>
      <c r="E137" s="94"/>
      <c r="F137" s="94"/>
      <c r="G137" s="94"/>
      <c r="H137" s="94"/>
      <c r="I137" s="94"/>
      <c r="J137" s="94"/>
      <c r="K137" s="94"/>
      <c r="L137" s="94"/>
      <c r="M137" s="94"/>
      <c r="N137" s="94"/>
      <c r="O137" s="94"/>
      <c r="P137" s="94"/>
      <c r="Q137" s="94"/>
      <c r="R137" s="94"/>
      <c r="S137" s="176"/>
    </row>
    <row r="138" spans="1:19" ht="25.5" x14ac:dyDescent="0.2">
      <c r="A138" s="23" t="s">
        <v>44</v>
      </c>
      <c r="B138" s="140" t="s">
        <v>98</v>
      </c>
      <c r="C138" s="235"/>
      <c r="D138" s="272" t="str">
        <f t="shared" ref="D138:S138" si="36">D99</f>
        <v>General Fund Appropriations</v>
      </c>
      <c r="E138" s="157" t="str">
        <f t="shared" si="36"/>
        <v>General Fund Appropriations</v>
      </c>
      <c r="F138" s="272" t="str">
        <f t="shared" si="36"/>
        <v>Capital Reserve Fund</v>
      </c>
      <c r="G138" s="157" t="str">
        <f t="shared" si="36"/>
        <v>Family &amp; Circuit Court Filing Fee</v>
      </c>
      <c r="H138" s="272" t="str">
        <f t="shared" si="36"/>
        <v>Conviction Surcharge 1</v>
      </c>
      <c r="I138" s="157" t="str">
        <f t="shared" si="36"/>
        <v>Court Fine 1</v>
      </c>
      <c r="J138" s="272" t="str">
        <f t="shared" si="36"/>
        <v>Traffic Education Program Fee (Magistrate Court)</v>
      </c>
      <c r="K138" s="157" t="str">
        <f t="shared" si="36"/>
        <v>Traffic Education Program Fee (Municipal Court)</v>
      </c>
      <c r="L138" s="272" t="str">
        <f t="shared" si="36"/>
        <v>Donations</v>
      </c>
      <c r="M138" s="157" t="str">
        <f t="shared" si="36"/>
        <v>Civil Action Application Fee</v>
      </c>
      <c r="N138" s="272" t="str">
        <f t="shared" si="36"/>
        <v xml:space="preserve">Investment Earnings 1 </v>
      </c>
      <c r="O138" s="157" t="str">
        <f t="shared" si="36"/>
        <v>Public Defender Application Fee</v>
      </c>
      <c r="P138" s="272" t="str">
        <f t="shared" si="36"/>
        <v>Court Fines 2</v>
      </c>
      <c r="Q138" s="157" t="str">
        <f t="shared" si="36"/>
        <v>Conviction Surcharge 2</v>
      </c>
      <c r="R138" s="272" t="str">
        <f t="shared" si="36"/>
        <v>Investment Earnings 2</v>
      </c>
      <c r="S138" s="177" t="str">
        <f t="shared" si="36"/>
        <v>Federal Grant</v>
      </c>
    </row>
    <row r="139" spans="1:19" x14ac:dyDescent="0.2">
      <c r="A139" s="23" t="s">
        <v>45</v>
      </c>
      <c r="B139" s="66" t="s">
        <v>294</v>
      </c>
      <c r="C139" s="234"/>
      <c r="D139" s="273" t="str">
        <f t="shared" ref="D139:S139" si="37">IF(ISBLANK(D49),"",(D49-1))</f>
        <v/>
      </c>
      <c r="E139" s="77" t="str">
        <f t="shared" si="37"/>
        <v/>
      </c>
      <c r="F139" s="273" t="str">
        <f t="shared" si="37"/>
        <v/>
      </c>
      <c r="G139" s="77" t="str">
        <f t="shared" si="37"/>
        <v/>
      </c>
      <c r="H139" s="273" t="str">
        <f t="shared" si="37"/>
        <v/>
      </c>
      <c r="I139" s="77" t="str">
        <f t="shared" si="37"/>
        <v/>
      </c>
      <c r="J139" s="273" t="str">
        <f t="shared" si="37"/>
        <v/>
      </c>
      <c r="K139" s="77" t="str">
        <f t="shared" si="37"/>
        <v/>
      </c>
      <c r="L139" s="273" t="str">
        <f t="shared" si="37"/>
        <v/>
      </c>
      <c r="M139" s="77" t="str">
        <f t="shared" si="37"/>
        <v/>
      </c>
      <c r="N139" s="273" t="str">
        <f t="shared" si="37"/>
        <v/>
      </c>
      <c r="O139" s="77" t="str">
        <f t="shared" si="37"/>
        <v/>
      </c>
      <c r="P139" s="273" t="str">
        <f t="shared" si="37"/>
        <v/>
      </c>
      <c r="Q139" s="77" t="str">
        <f t="shared" si="37"/>
        <v/>
      </c>
      <c r="R139" s="273" t="str">
        <f t="shared" si="37"/>
        <v/>
      </c>
      <c r="S139" s="178">
        <f t="shared" si="37"/>
        <v>0</v>
      </c>
    </row>
    <row r="140" spans="1:19" ht="231.75" customHeight="1" x14ac:dyDescent="0.2">
      <c r="A140" s="2" t="s">
        <v>46</v>
      </c>
      <c r="B140" s="251" t="s">
        <v>101</v>
      </c>
      <c r="C140" s="232"/>
      <c r="D140" s="274" t="str">
        <f t="shared" ref="D140:S140" si="38">D50</f>
        <v>I.E Rule 608 Appointment Funds can only be used for the purpose for which is appropriated and any unexpended funds can be carried-forward into the new fiscal year and spent only on 608 appointment expenditures.                                                                                              III.A Defense of Indigents/Per Capita; III.B DUI Defense of Indigents; III.C. Criminal Domestic Violence are all distributed to the Circuit Public Defender Office on a per/capita method, based upon the 2010 Census.</v>
      </c>
      <c r="E140" s="74" t="str">
        <f t="shared" si="38"/>
        <v>Supplemental Funds from the FY2015-16 Appropriations Act can be used for Information Technology and Security Infrastructure for the agency.</v>
      </c>
      <c r="F140" s="274" t="str">
        <f t="shared" si="38"/>
        <v>CRF funds from FY2011-12 Appropriations Act can be used for Information Technology expenditures for the agency.</v>
      </c>
      <c r="G140" s="74">
        <f t="shared" si="38"/>
        <v>0</v>
      </c>
      <c r="H140" s="274">
        <f t="shared" si="38"/>
        <v>0</v>
      </c>
      <c r="I140" s="74" t="str">
        <f t="shared" si="38"/>
        <v>III.A Defense of Indigents/Per Capita is distributed to the Circuit Public Defender Offices on a Per/Capita method, based upon the 2010 Census.</v>
      </c>
      <c r="J140" s="274">
        <f t="shared" si="38"/>
        <v>0</v>
      </c>
      <c r="K140" s="74">
        <f t="shared" si="38"/>
        <v>0</v>
      </c>
      <c r="L140" s="274">
        <f t="shared" si="38"/>
        <v>0</v>
      </c>
      <c r="M140" s="74">
        <f t="shared" si="38"/>
        <v>0</v>
      </c>
      <c r="N140" s="274">
        <f t="shared" si="38"/>
        <v>0</v>
      </c>
      <c r="O140" s="74">
        <f t="shared" si="38"/>
        <v>0</v>
      </c>
      <c r="P140" s="274" t="str">
        <f t="shared" si="38"/>
        <v>I.A. Death Penalty Trial Fund; I.B. Conflict Funds; III.A Defense of Indigents/Per Capita; IV. Death Penalty Trail Division are all restricted Funds based upon the requirements of Proviso 61.1.                                                                                                                                                            I.C Legal Aid Funding is restricted to the flow-through  bi-annual payments made to the SC Legal Services (Non-Profit Entity).</v>
      </c>
      <c r="Q140" s="74">
        <f t="shared" si="38"/>
        <v>0</v>
      </c>
      <c r="R140" s="274">
        <f t="shared" si="38"/>
        <v>0</v>
      </c>
      <c r="S140" s="179" t="str">
        <f t="shared" si="38"/>
        <v>Federal Funds will only reimburse expenditures that have been approved in the Grant's Budget prior to approval of the Grant Award.  Copy of the approved Grant Budget available upon request.</v>
      </c>
    </row>
    <row r="141" spans="1:19" ht="135.75" customHeight="1" x14ac:dyDescent="0.2">
      <c r="A141" s="23" t="s">
        <v>47</v>
      </c>
      <c r="B141" s="66" t="s">
        <v>21</v>
      </c>
      <c r="C141" s="233"/>
      <c r="D141" s="273" t="str">
        <f t="shared" ref="D141:S141" si="39">D123</f>
        <v>I. Administration;  I.E. Rule 608 Appointment Fund;  II. Division of Appellate Defense;   III. Office of Circuit Public Defender;  III. A. Defense of Indigents/Per Capita; III.B. DUI Defense of Indigents;  III.C. Criminal Domestic Violence; V. Employee Benefits.</v>
      </c>
      <c r="E141" s="77" t="str">
        <f t="shared" si="39"/>
        <v>I. Administration</v>
      </c>
      <c r="F141" s="273" t="str">
        <f t="shared" si="39"/>
        <v>I. Administration</v>
      </c>
      <c r="G141" s="77" t="str">
        <f t="shared" si="39"/>
        <v xml:space="preserve"> I. Administration; II. Division of Appellate Defense</v>
      </c>
      <c r="H141" s="273" t="str">
        <f t="shared" si="39"/>
        <v xml:space="preserve"> II. Division of Appellate Defense</v>
      </c>
      <c r="I141" s="77" t="str">
        <f t="shared" si="39"/>
        <v>III.A. Defense of Indigents/Per Capita</v>
      </c>
      <c r="J141" s="273" t="str">
        <f t="shared" si="39"/>
        <v>I.F. Professional Training &amp; Development</v>
      </c>
      <c r="K141" s="77" t="str">
        <f t="shared" si="39"/>
        <v>I.F. Professional Training &amp; Development</v>
      </c>
      <c r="L141" s="273" t="str">
        <f t="shared" si="39"/>
        <v>I.F. Professional Training &amp; Development</v>
      </c>
      <c r="M141" s="77" t="str">
        <f t="shared" si="39"/>
        <v>I.F. Professional Training &amp; Development</v>
      </c>
      <c r="N141" s="273" t="str">
        <f t="shared" si="39"/>
        <v>I.F. Professional Training &amp; Development</v>
      </c>
      <c r="O141" s="77" t="str">
        <f t="shared" si="39"/>
        <v>I.A. Death Penalty Trial Fund; I.B. Conflict Fund; III.A. Defense of Indigents/Per Capita</v>
      </c>
      <c r="P141" s="273" t="str">
        <f t="shared" si="39"/>
        <v>I. Administration; I.A. Death Penalty Trial Fund; I.B. Conflict Fund; I.C. Legal Aid Funding; I.E Court Fine Assessment; II. Division of Appellate Defense; III.A. Defense of Indigents/Per Capita; IV. Death Penalty Trial Division; V. Employee Benefits</v>
      </c>
      <c r="Q141" s="77" t="str">
        <f t="shared" si="39"/>
        <v xml:space="preserve"> I.B. Conflict Fund; III.A. Defense of Indigents/Per Capita</v>
      </c>
      <c r="R141" s="273" t="str">
        <f t="shared" si="39"/>
        <v>I.A. Death Penalty Trial Fund; I.B. Conflict Fund; III.A. Defense of Indigents/Per Capita</v>
      </c>
      <c r="S141" s="178" t="str">
        <f t="shared" si="39"/>
        <v>I. Administration</v>
      </c>
    </row>
    <row r="142" spans="1:19" s="35" customFormat="1" x14ac:dyDescent="0.2">
      <c r="A142" s="160" t="s">
        <v>48</v>
      </c>
      <c r="B142" s="252" t="s">
        <v>152</v>
      </c>
      <c r="C142" s="240">
        <f t="shared" ref="C142:S142" si="40">C130</f>
        <v>45061736.899999999</v>
      </c>
      <c r="D142" s="275">
        <f t="shared" si="40"/>
        <v>30845216.960000001</v>
      </c>
      <c r="E142" s="162">
        <f t="shared" si="40"/>
        <v>100000</v>
      </c>
      <c r="F142" s="275">
        <f t="shared" si="40"/>
        <v>64819.23</v>
      </c>
      <c r="G142" s="162">
        <f t="shared" si="40"/>
        <v>352600</v>
      </c>
      <c r="H142" s="275">
        <f t="shared" si="40"/>
        <v>0</v>
      </c>
      <c r="I142" s="162">
        <f t="shared" si="40"/>
        <v>900000</v>
      </c>
      <c r="J142" s="275">
        <f t="shared" si="40"/>
        <v>220000</v>
      </c>
      <c r="K142" s="162">
        <f t="shared" si="40"/>
        <v>0</v>
      </c>
      <c r="L142" s="275">
        <f t="shared" si="40"/>
        <v>0</v>
      </c>
      <c r="M142" s="162">
        <f t="shared" si="40"/>
        <v>32000</v>
      </c>
      <c r="N142" s="275">
        <f t="shared" si="40"/>
        <v>0</v>
      </c>
      <c r="O142" s="162">
        <f t="shared" si="40"/>
        <v>12417272</v>
      </c>
      <c r="P142" s="275">
        <f t="shared" si="40"/>
        <v>0</v>
      </c>
      <c r="Q142" s="162">
        <f t="shared" si="40"/>
        <v>0</v>
      </c>
      <c r="R142" s="275">
        <f t="shared" si="40"/>
        <v>0</v>
      </c>
      <c r="S142" s="180">
        <f t="shared" si="40"/>
        <v>129828.71</v>
      </c>
    </row>
    <row r="143" spans="1:19" s="9" customFormat="1" x14ac:dyDescent="0.2">
      <c r="A143" s="23"/>
      <c r="B143" s="146"/>
      <c r="C143" s="144"/>
      <c r="D143" s="165"/>
      <c r="E143" s="165"/>
      <c r="F143" s="165"/>
      <c r="G143" s="165"/>
      <c r="H143" s="165"/>
      <c r="I143" s="165"/>
      <c r="J143" s="165"/>
      <c r="K143" s="165"/>
      <c r="L143" s="165"/>
      <c r="M143" s="165"/>
      <c r="N143" s="165"/>
      <c r="O143" s="165"/>
      <c r="P143" s="165"/>
      <c r="Q143" s="165"/>
      <c r="R143" s="165"/>
      <c r="S143" s="181"/>
    </row>
    <row r="144" spans="1:19" s="9" customFormat="1" ht="25.5" x14ac:dyDescent="0.2">
      <c r="A144" s="23"/>
      <c r="B144" s="182" t="s">
        <v>151</v>
      </c>
      <c r="C144" s="112" t="s">
        <v>16</v>
      </c>
      <c r="D144" s="143"/>
      <c r="E144" s="143"/>
      <c r="F144" s="143"/>
      <c r="G144" s="143"/>
      <c r="H144" s="143"/>
      <c r="I144" s="143"/>
      <c r="J144" s="143"/>
      <c r="K144" s="143"/>
      <c r="L144" s="143"/>
      <c r="M144" s="143"/>
      <c r="N144" s="143"/>
      <c r="O144" s="143"/>
      <c r="P144" s="143"/>
      <c r="Q144" s="143"/>
      <c r="R144" s="143"/>
      <c r="S144" s="183"/>
    </row>
    <row r="145" spans="1:19" ht="25.5" x14ac:dyDescent="0.2">
      <c r="A145" s="23"/>
      <c r="B145" s="236" t="s">
        <v>203</v>
      </c>
      <c r="C145" s="237"/>
      <c r="D145" s="277"/>
      <c r="E145" s="164"/>
      <c r="F145" s="277"/>
      <c r="G145" s="164"/>
      <c r="H145" s="277"/>
      <c r="I145" s="164"/>
      <c r="J145" s="277"/>
      <c r="K145" s="164"/>
      <c r="L145" s="277"/>
      <c r="M145" s="164"/>
      <c r="N145" s="277"/>
      <c r="O145" s="164"/>
      <c r="P145" s="277"/>
      <c r="Q145" s="164"/>
      <c r="R145" s="277"/>
      <c r="S145" s="184"/>
    </row>
    <row r="146" spans="1:19" x14ac:dyDescent="0.2">
      <c r="A146" s="23"/>
      <c r="B146" s="96" t="s">
        <v>204</v>
      </c>
      <c r="C146" s="86">
        <f t="shared" ref="C146:C157" si="41">SUM(D146:CM146)</f>
        <v>39551246.770000003</v>
      </c>
      <c r="D146" s="278">
        <f>2785223+12301049+976593+1377185+10036109.96+1574071.5+336535.79</f>
        <v>29386767.25</v>
      </c>
      <c r="E146" s="79">
        <v>25000</v>
      </c>
      <c r="F146" s="278">
        <v>16204.81</v>
      </c>
      <c r="G146" s="79"/>
      <c r="H146" s="278"/>
      <c r="I146" s="79">
        <v>900000</v>
      </c>
      <c r="J146" s="278"/>
      <c r="K146" s="79"/>
      <c r="L146" s="278"/>
      <c r="M146" s="79"/>
      <c r="N146" s="278"/>
      <c r="O146" s="79">
        <f>248734+2406600+2500000+3273052+665060</f>
        <v>9093446</v>
      </c>
      <c r="P146" s="278"/>
      <c r="Q146" s="79"/>
      <c r="R146" s="278"/>
      <c r="S146" s="185">
        <v>129828.71</v>
      </c>
    </row>
    <row r="147" spans="1:19" ht="38.25" hidden="1" outlineLevel="1" x14ac:dyDescent="0.2">
      <c r="A147" s="23"/>
      <c r="B147" s="97" t="s">
        <v>205</v>
      </c>
      <c r="C147" s="86">
        <f t="shared" si="41"/>
        <v>0</v>
      </c>
      <c r="D147" s="278"/>
      <c r="E147" s="79"/>
      <c r="F147" s="278"/>
      <c r="G147" s="79"/>
      <c r="H147" s="278"/>
      <c r="I147" s="79"/>
      <c r="J147" s="278"/>
      <c r="K147" s="79"/>
      <c r="L147" s="278"/>
      <c r="M147" s="79"/>
      <c r="N147" s="278"/>
      <c r="O147" s="79"/>
      <c r="P147" s="278"/>
      <c r="Q147" s="79"/>
      <c r="R147" s="278"/>
      <c r="S147" s="185"/>
    </row>
    <row r="148" spans="1:19" ht="38.25" hidden="1" outlineLevel="1" x14ac:dyDescent="0.2">
      <c r="A148" s="23"/>
      <c r="B148" s="97" t="s">
        <v>224</v>
      </c>
      <c r="C148" s="86">
        <f t="shared" si="41"/>
        <v>0</v>
      </c>
      <c r="D148" s="278"/>
      <c r="E148" s="79"/>
      <c r="F148" s="278"/>
      <c r="G148" s="79"/>
      <c r="H148" s="278"/>
      <c r="I148" s="79"/>
      <c r="J148" s="278"/>
      <c r="K148" s="79"/>
      <c r="L148" s="278"/>
      <c r="M148" s="79"/>
      <c r="N148" s="278"/>
      <c r="O148" s="79"/>
      <c r="P148" s="278"/>
      <c r="Q148" s="79"/>
      <c r="R148" s="278"/>
      <c r="S148" s="185"/>
    </row>
    <row r="149" spans="1:19" hidden="1" outlineLevel="1" x14ac:dyDescent="0.2">
      <c r="A149" s="23"/>
      <c r="B149" s="97" t="s">
        <v>223</v>
      </c>
      <c r="C149" s="86">
        <f t="shared" si="41"/>
        <v>0</v>
      </c>
      <c r="D149" s="278"/>
      <c r="E149" s="79"/>
      <c r="F149" s="278"/>
      <c r="G149" s="79"/>
      <c r="H149" s="278"/>
      <c r="I149" s="79"/>
      <c r="J149" s="278"/>
      <c r="K149" s="79"/>
      <c r="L149" s="278"/>
      <c r="M149" s="79"/>
      <c r="N149" s="278"/>
      <c r="O149" s="79"/>
      <c r="P149" s="278"/>
      <c r="Q149" s="79"/>
      <c r="R149" s="278"/>
      <c r="S149" s="185"/>
    </row>
    <row r="150" spans="1:19" ht="25.5" hidden="1" outlineLevel="1" x14ac:dyDescent="0.2">
      <c r="A150" s="23"/>
      <c r="B150" s="97" t="s">
        <v>222</v>
      </c>
      <c r="C150" s="86">
        <f t="shared" si="41"/>
        <v>0</v>
      </c>
      <c r="D150" s="278"/>
      <c r="E150" s="79"/>
      <c r="F150" s="278"/>
      <c r="G150" s="79"/>
      <c r="H150" s="278"/>
      <c r="I150" s="79"/>
      <c r="J150" s="278"/>
      <c r="K150" s="79"/>
      <c r="L150" s="278"/>
      <c r="M150" s="79"/>
      <c r="N150" s="278"/>
      <c r="O150" s="79"/>
      <c r="P150" s="278"/>
      <c r="Q150" s="79"/>
      <c r="R150" s="278"/>
      <c r="S150" s="185"/>
    </row>
    <row r="151" spans="1:19" ht="25.5" hidden="1" outlineLevel="1" x14ac:dyDescent="0.2">
      <c r="A151" s="23"/>
      <c r="B151" s="97" t="s">
        <v>221</v>
      </c>
      <c r="C151" s="86">
        <f t="shared" si="41"/>
        <v>0</v>
      </c>
      <c r="D151" s="278"/>
      <c r="E151" s="79"/>
      <c r="F151" s="278"/>
      <c r="G151" s="79"/>
      <c r="H151" s="278"/>
      <c r="I151" s="79"/>
      <c r="J151" s="278"/>
      <c r="K151" s="79"/>
      <c r="L151" s="278"/>
      <c r="M151" s="79"/>
      <c r="N151" s="278"/>
      <c r="O151" s="79"/>
      <c r="P151" s="278"/>
      <c r="Q151" s="79"/>
      <c r="R151" s="278"/>
      <c r="S151" s="185"/>
    </row>
    <row r="152" spans="1:19" collapsed="1" x14ac:dyDescent="0.2">
      <c r="A152" s="23"/>
      <c r="B152" s="96" t="s">
        <v>206</v>
      </c>
      <c r="C152" s="86">
        <f t="shared" si="41"/>
        <v>2497935.63</v>
      </c>
      <c r="D152" s="278">
        <f>732411+335801.92+168267.9</f>
        <v>1236480.8199999998</v>
      </c>
      <c r="E152" s="79">
        <v>25000</v>
      </c>
      <c r="F152" s="278">
        <v>16204.81</v>
      </c>
      <c r="G152" s="79">
        <v>352600</v>
      </c>
      <c r="H152" s="278"/>
      <c r="I152" s="79"/>
      <c r="J152" s="278"/>
      <c r="K152" s="79"/>
      <c r="L152" s="278"/>
      <c r="M152" s="79"/>
      <c r="N152" s="278"/>
      <c r="O152" s="79">
        <f>563283+180000+124367</f>
        <v>867650</v>
      </c>
      <c r="P152" s="278"/>
      <c r="Q152" s="79"/>
      <c r="R152" s="278"/>
      <c r="S152" s="185"/>
    </row>
    <row r="153" spans="1:19" ht="25.5" hidden="1" outlineLevel="1" x14ac:dyDescent="0.2">
      <c r="A153" s="23"/>
      <c r="B153" s="97" t="s">
        <v>207</v>
      </c>
      <c r="C153" s="86">
        <f t="shared" si="41"/>
        <v>0</v>
      </c>
      <c r="D153" s="278"/>
      <c r="E153" s="79"/>
      <c r="F153" s="278"/>
      <c r="G153" s="79"/>
      <c r="H153" s="278"/>
      <c r="I153" s="79"/>
      <c r="J153" s="278"/>
      <c r="K153" s="79"/>
      <c r="L153" s="278"/>
      <c r="M153" s="79"/>
      <c r="N153" s="278"/>
      <c r="O153" s="79"/>
      <c r="P153" s="278"/>
      <c r="Q153" s="79"/>
      <c r="R153" s="278"/>
      <c r="S153" s="185"/>
    </row>
    <row r="154" spans="1:19" ht="25.5" hidden="1" outlineLevel="1" x14ac:dyDescent="0.2">
      <c r="A154" s="23"/>
      <c r="B154" s="97" t="s">
        <v>208</v>
      </c>
      <c r="C154" s="86">
        <f t="shared" si="41"/>
        <v>0</v>
      </c>
      <c r="D154" s="278"/>
      <c r="E154" s="79"/>
      <c r="F154" s="278"/>
      <c r="G154" s="79"/>
      <c r="H154" s="278"/>
      <c r="I154" s="79"/>
      <c r="J154" s="278"/>
      <c r="K154" s="79"/>
      <c r="L154" s="278"/>
      <c r="M154" s="79"/>
      <c r="N154" s="278"/>
      <c r="O154" s="79"/>
      <c r="P154" s="278"/>
      <c r="Q154" s="79"/>
      <c r="R154" s="278"/>
      <c r="S154" s="185"/>
    </row>
    <row r="155" spans="1:19" ht="15.75" customHeight="1" collapsed="1" x14ac:dyDescent="0.2">
      <c r="A155" s="23"/>
      <c r="B155" s="96" t="s">
        <v>209</v>
      </c>
      <c r="C155" s="86">
        <f t="shared" si="41"/>
        <v>931234.71</v>
      </c>
      <c r="D155" s="278">
        <v>168267.9</v>
      </c>
      <c r="E155" s="79">
        <v>25000</v>
      </c>
      <c r="F155" s="278">
        <v>16204.81</v>
      </c>
      <c r="G155" s="79"/>
      <c r="H155" s="278"/>
      <c r="I155" s="79"/>
      <c r="J155" s="278"/>
      <c r="K155" s="79"/>
      <c r="L155" s="278"/>
      <c r="M155" s="79"/>
      <c r="N155" s="278"/>
      <c r="O155" s="79">
        <f>471600+125795+124367</f>
        <v>721762</v>
      </c>
      <c r="P155" s="278"/>
      <c r="Q155" s="79"/>
      <c r="R155" s="278"/>
      <c r="S155" s="185"/>
    </row>
    <row r="156" spans="1:19" ht="25.5" hidden="1" outlineLevel="1" x14ac:dyDescent="0.2">
      <c r="A156" s="23"/>
      <c r="B156" s="327" t="s">
        <v>210</v>
      </c>
      <c r="C156" s="86">
        <f t="shared" si="41"/>
        <v>0</v>
      </c>
      <c r="D156" s="278"/>
      <c r="E156" s="79"/>
      <c r="F156" s="278"/>
      <c r="G156" s="79"/>
      <c r="H156" s="278"/>
      <c r="I156" s="79"/>
      <c r="J156" s="278"/>
      <c r="K156" s="79"/>
      <c r="L156" s="278"/>
      <c r="M156" s="79"/>
      <c r="N156" s="278"/>
      <c r="O156" s="79"/>
      <c r="P156" s="278"/>
      <c r="Q156" s="79"/>
      <c r="R156" s="278"/>
      <c r="S156" s="185"/>
    </row>
    <row r="157" spans="1:19" ht="25.5" hidden="1" outlineLevel="1" x14ac:dyDescent="0.2">
      <c r="A157" s="23"/>
      <c r="B157" s="327" t="s">
        <v>211</v>
      </c>
      <c r="C157" s="86">
        <f t="shared" si="41"/>
        <v>0</v>
      </c>
      <c r="D157" s="278"/>
      <c r="E157" s="79"/>
      <c r="F157" s="278"/>
      <c r="G157" s="79"/>
      <c r="H157" s="278"/>
      <c r="I157" s="79"/>
      <c r="J157" s="278"/>
      <c r="K157" s="79"/>
      <c r="L157" s="278"/>
      <c r="M157" s="79"/>
      <c r="N157" s="278"/>
      <c r="O157" s="79"/>
      <c r="P157" s="278"/>
      <c r="Q157" s="79"/>
      <c r="R157" s="278"/>
      <c r="S157" s="185"/>
    </row>
    <row r="158" spans="1:19" ht="25.5" collapsed="1" x14ac:dyDescent="0.2">
      <c r="A158" s="23"/>
      <c r="B158" s="15" t="s">
        <v>212</v>
      </c>
      <c r="C158" s="86"/>
      <c r="D158" s="278"/>
      <c r="E158" s="79"/>
      <c r="F158" s="278"/>
      <c r="G158" s="79"/>
      <c r="H158" s="278"/>
      <c r="I158" s="79"/>
      <c r="J158" s="278"/>
      <c r="K158" s="79"/>
      <c r="L158" s="278"/>
      <c r="M158" s="79"/>
      <c r="N158" s="278"/>
      <c r="O158" s="79"/>
      <c r="P158" s="278"/>
      <c r="Q158" s="79"/>
      <c r="R158" s="278"/>
      <c r="S158" s="185"/>
    </row>
    <row r="159" spans="1:19" ht="25.5" x14ac:dyDescent="0.2">
      <c r="A159" s="23"/>
      <c r="B159" s="96" t="s">
        <v>213</v>
      </c>
      <c r="C159" s="86">
        <f t="shared" ref="C159:C165" si="42">SUM(D159:CM159)</f>
        <v>378634.67</v>
      </c>
      <c r="D159" s="278">
        <f>41040+9975.86</f>
        <v>51015.86</v>
      </c>
      <c r="E159" s="79">
        <v>25000</v>
      </c>
      <c r="F159" s="278">
        <v>16204.81</v>
      </c>
      <c r="G159" s="79"/>
      <c r="H159" s="278"/>
      <c r="I159" s="79"/>
      <c r="J159" s="278">
        <v>220000</v>
      </c>
      <c r="K159" s="79"/>
      <c r="L159" s="278"/>
      <c r="M159" s="79">
        <v>32000</v>
      </c>
      <c r="N159" s="278"/>
      <c r="O159" s="79">
        <v>34414</v>
      </c>
      <c r="P159" s="278"/>
      <c r="Q159" s="79"/>
      <c r="R159" s="278"/>
      <c r="S159" s="185"/>
    </row>
    <row r="160" spans="1:19" hidden="1" outlineLevel="1" x14ac:dyDescent="0.2">
      <c r="A160" s="23"/>
      <c r="B160" s="97" t="s">
        <v>214</v>
      </c>
      <c r="C160" s="86">
        <f t="shared" si="42"/>
        <v>0</v>
      </c>
      <c r="D160" s="278"/>
      <c r="E160" s="79"/>
      <c r="F160" s="278"/>
      <c r="G160" s="79"/>
      <c r="H160" s="278"/>
      <c r="I160" s="79"/>
      <c r="J160" s="278"/>
      <c r="K160" s="79"/>
      <c r="L160" s="278"/>
      <c r="M160" s="79"/>
      <c r="N160" s="278"/>
      <c r="O160" s="79"/>
      <c r="P160" s="278"/>
      <c r="Q160" s="79"/>
      <c r="R160" s="278"/>
      <c r="S160" s="185"/>
    </row>
    <row r="161" spans="1:19" hidden="1" outlineLevel="1" x14ac:dyDescent="0.2">
      <c r="A161" s="23"/>
      <c r="B161" s="97" t="s">
        <v>215</v>
      </c>
      <c r="C161" s="86">
        <f t="shared" si="42"/>
        <v>0</v>
      </c>
      <c r="D161" s="278"/>
      <c r="E161" s="79"/>
      <c r="F161" s="278"/>
      <c r="G161" s="79"/>
      <c r="H161" s="278"/>
      <c r="I161" s="79"/>
      <c r="J161" s="278"/>
      <c r="K161" s="79"/>
      <c r="L161" s="278"/>
      <c r="M161" s="79"/>
      <c r="N161" s="278"/>
      <c r="O161" s="79"/>
      <c r="P161" s="278"/>
      <c r="Q161" s="79"/>
      <c r="R161" s="278"/>
      <c r="S161" s="185"/>
    </row>
    <row r="162" spans="1:19" ht="25.5" hidden="1" outlineLevel="1" x14ac:dyDescent="0.2">
      <c r="A162" s="23"/>
      <c r="B162" s="97" t="s">
        <v>216</v>
      </c>
      <c r="C162" s="86">
        <f t="shared" si="42"/>
        <v>0</v>
      </c>
      <c r="D162" s="278"/>
      <c r="E162" s="79"/>
      <c r="F162" s="278"/>
      <c r="G162" s="79"/>
      <c r="H162" s="278"/>
      <c r="I162" s="79"/>
      <c r="J162" s="278"/>
      <c r="K162" s="79"/>
      <c r="L162" s="278"/>
      <c r="M162" s="79"/>
      <c r="N162" s="278"/>
      <c r="O162" s="79"/>
      <c r="P162" s="278"/>
      <c r="Q162" s="79"/>
      <c r="R162" s="278"/>
      <c r="S162" s="185"/>
    </row>
    <row r="163" spans="1:19" collapsed="1" x14ac:dyDescent="0.2">
      <c r="A163" s="23"/>
      <c r="B163" s="96" t="s">
        <v>217</v>
      </c>
      <c r="C163" s="86">
        <f t="shared" si="42"/>
        <v>2685.05</v>
      </c>
      <c r="D163" s="278">
        <f>2160+525.05</f>
        <v>2685.05</v>
      </c>
      <c r="E163" s="79"/>
      <c r="F163" s="278"/>
      <c r="G163" s="79"/>
      <c r="H163" s="278"/>
      <c r="I163" s="79"/>
      <c r="J163" s="278"/>
      <c r="K163" s="79"/>
      <c r="L163" s="278"/>
      <c r="M163" s="79"/>
      <c r="N163" s="278"/>
      <c r="O163" s="79"/>
      <c r="P163" s="278"/>
      <c r="Q163" s="79"/>
      <c r="R163" s="278"/>
      <c r="S163" s="185"/>
    </row>
    <row r="164" spans="1:19" hidden="1" outlineLevel="1" x14ac:dyDescent="0.2">
      <c r="A164" s="23"/>
      <c r="B164" s="97" t="s">
        <v>218</v>
      </c>
      <c r="C164" s="86">
        <f t="shared" si="42"/>
        <v>0</v>
      </c>
      <c r="D164" s="278"/>
      <c r="E164" s="79"/>
      <c r="F164" s="278"/>
      <c r="G164" s="79"/>
      <c r="H164" s="278"/>
      <c r="I164" s="79"/>
      <c r="J164" s="278"/>
      <c r="K164" s="79"/>
      <c r="L164" s="278"/>
      <c r="M164" s="79"/>
      <c r="N164" s="278"/>
      <c r="O164" s="79"/>
      <c r="P164" s="278"/>
      <c r="Q164" s="79"/>
      <c r="R164" s="278"/>
      <c r="S164" s="185"/>
    </row>
    <row r="165" spans="1:19" ht="25.5" hidden="1" outlineLevel="1" x14ac:dyDescent="0.2">
      <c r="A165" s="23"/>
      <c r="B165" s="327" t="s">
        <v>219</v>
      </c>
      <c r="C165" s="86">
        <f t="shared" si="42"/>
        <v>0</v>
      </c>
      <c r="D165" s="278"/>
      <c r="E165" s="79"/>
      <c r="F165" s="278"/>
      <c r="G165" s="79"/>
      <c r="H165" s="278"/>
      <c r="I165" s="79"/>
      <c r="J165" s="278"/>
      <c r="K165" s="79"/>
      <c r="L165" s="278"/>
      <c r="M165" s="79"/>
      <c r="N165" s="278"/>
      <c r="O165" s="79"/>
      <c r="P165" s="278"/>
      <c r="Q165" s="79"/>
      <c r="R165" s="278"/>
      <c r="S165" s="185"/>
    </row>
    <row r="166" spans="1:19" s="105" customFormat="1" collapsed="1" x14ac:dyDescent="0.2">
      <c r="A166" s="14" t="s">
        <v>49</v>
      </c>
      <c r="B166" s="95" t="s">
        <v>108</v>
      </c>
      <c r="C166" s="241">
        <f>SUM(D166:CM166)</f>
        <v>43361736.829999998</v>
      </c>
      <c r="D166" s="279">
        <f>SUM(D145:D165)</f>
        <v>30845216.879999999</v>
      </c>
      <c r="E166" s="166">
        <f t="shared" ref="E166:G166" si="43">SUM(E145:E165)</f>
        <v>100000</v>
      </c>
      <c r="F166" s="279">
        <f t="shared" si="43"/>
        <v>64819.24</v>
      </c>
      <c r="G166" s="166">
        <f t="shared" si="43"/>
        <v>352600</v>
      </c>
      <c r="H166" s="279">
        <f>SUM(H145:H165)</f>
        <v>0</v>
      </c>
      <c r="I166" s="166">
        <f t="shared" ref="I166:S166" si="44">SUM(I145:I165)</f>
        <v>900000</v>
      </c>
      <c r="J166" s="279">
        <f t="shared" si="44"/>
        <v>220000</v>
      </c>
      <c r="K166" s="166">
        <f t="shared" si="44"/>
        <v>0</v>
      </c>
      <c r="L166" s="279">
        <f t="shared" si="44"/>
        <v>0</v>
      </c>
      <c r="M166" s="166">
        <f t="shared" si="44"/>
        <v>32000</v>
      </c>
      <c r="N166" s="279">
        <f t="shared" si="44"/>
        <v>0</v>
      </c>
      <c r="O166" s="166">
        <f t="shared" si="44"/>
        <v>10717272</v>
      </c>
      <c r="P166" s="279">
        <f t="shared" si="44"/>
        <v>0</v>
      </c>
      <c r="Q166" s="166">
        <f t="shared" si="44"/>
        <v>0</v>
      </c>
      <c r="R166" s="279">
        <f t="shared" si="44"/>
        <v>0</v>
      </c>
      <c r="S166" s="186">
        <f t="shared" si="44"/>
        <v>129828.71</v>
      </c>
    </row>
    <row r="167" spans="1:19" s="9" customFormat="1" x14ac:dyDescent="0.2">
      <c r="A167" s="2"/>
      <c r="B167" s="195"/>
      <c r="C167" s="92"/>
      <c r="D167" s="93"/>
      <c r="E167" s="93"/>
      <c r="F167" s="93"/>
      <c r="G167" s="93"/>
      <c r="H167" s="93"/>
      <c r="I167" s="93"/>
      <c r="J167" s="93"/>
      <c r="K167" s="93"/>
      <c r="L167" s="93"/>
      <c r="M167" s="93"/>
      <c r="N167" s="93"/>
      <c r="O167" s="93"/>
      <c r="P167" s="93"/>
      <c r="Q167" s="93"/>
      <c r="R167" s="93"/>
      <c r="S167" s="187"/>
    </row>
    <row r="168" spans="1:19" s="9" customFormat="1" ht="25.5" x14ac:dyDescent="0.2">
      <c r="A168" s="2" t="s">
        <v>147</v>
      </c>
      <c r="B168" s="24" t="s">
        <v>298</v>
      </c>
      <c r="C168" s="89"/>
      <c r="D168" s="90"/>
      <c r="E168" s="90"/>
      <c r="F168" s="90"/>
      <c r="G168" s="90"/>
      <c r="H168" s="90"/>
      <c r="I168" s="90"/>
      <c r="J168" s="90"/>
      <c r="K168" s="90"/>
      <c r="L168" s="90"/>
      <c r="M168" s="90"/>
      <c r="N168" s="90"/>
      <c r="O168" s="90"/>
      <c r="P168" s="90"/>
      <c r="Q168" s="90"/>
      <c r="R168" s="90"/>
      <c r="S168" s="188"/>
    </row>
    <row r="169" spans="1:19" s="9" customFormat="1" x14ac:dyDescent="0.2">
      <c r="A169" s="2"/>
      <c r="B169" s="195"/>
      <c r="C169" s="167"/>
      <c r="D169" s="8"/>
      <c r="E169" s="8"/>
      <c r="F169" s="8"/>
      <c r="G169" s="8"/>
      <c r="H169" s="8"/>
      <c r="I169" s="8"/>
      <c r="J169" s="8"/>
      <c r="K169" s="8"/>
      <c r="L169" s="8"/>
      <c r="M169" s="8"/>
      <c r="N169" s="8"/>
      <c r="O169" s="8"/>
      <c r="P169" s="8"/>
      <c r="Q169" s="8"/>
      <c r="R169" s="8"/>
      <c r="S169" s="189"/>
    </row>
    <row r="170" spans="1:19" s="9" customFormat="1" x14ac:dyDescent="0.2">
      <c r="A170" s="2" t="s">
        <v>50</v>
      </c>
      <c r="B170" s="182" t="s">
        <v>25</v>
      </c>
      <c r="C170" s="118" t="s">
        <v>16</v>
      </c>
      <c r="D170" s="170"/>
      <c r="E170" s="170"/>
      <c r="F170" s="170"/>
      <c r="G170" s="170"/>
      <c r="H170" s="170"/>
      <c r="I170" s="170"/>
      <c r="J170" s="170"/>
      <c r="K170" s="170"/>
      <c r="L170" s="170"/>
      <c r="M170" s="170"/>
      <c r="N170" s="170"/>
      <c r="O170" s="170"/>
      <c r="P170" s="170"/>
      <c r="Q170" s="170"/>
      <c r="R170" s="170"/>
      <c r="S170" s="190"/>
    </row>
    <row r="171" spans="1:19" ht="25.5" x14ac:dyDescent="0.2">
      <c r="A171" s="2"/>
      <c r="B171" s="253" t="s">
        <v>296</v>
      </c>
      <c r="C171" s="243">
        <f>SUM(D171:CM171)</f>
        <v>1700000</v>
      </c>
      <c r="D171" s="289">
        <v>0</v>
      </c>
      <c r="E171" s="169">
        <v>0</v>
      </c>
      <c r="F171" s="289">
        <v>0</v>
      </c>
      <c r="G171" s="169">
        <v>0</v>
      </c>
      <c r="H171" s="289">
        <v>0</v>
      </c>
      <c r="I171" s="169">
        <v>0</v>
      </c>
      <c r="J171" s="289">
        <v>0</v>
      </c>
      <c r="K171" s="169">
        <v>0</v>
      </c>
      <c r="L171" s="289">
        <v>0</v>
      </c>
      <c r="M171" s="169">
        <v>0</v>
      </c>
      <c r="N171" s="289">
        <v>0</v>
      </c>
      <c r="O171" s="169">
        <v>1700000</v>
      </c>
      <c r="P171" s="289"/>
      <c r="Q171" s="169">
        <v>0</v>
      </c>
      <c r="R171" s="289">
        <v>0</v>
      </c>
      <c r="S171" s="254">
        <v>0</v>
      </c>
    </row>
    <row r="172" spans="1:19" s="105" customFormat="1" ht="13.5" thickBot="1" x14ac:dyDescent="0.25">
      <c r="A172" s="14" t="s">
        <v>51</v>
      </c>
      <c r="B172" s="255" t="s">
        <v>150</v>
      </c>
      <c r="C172" s="242">
        <f>SUM(D172:CM172)</f>
        <v>1700000</v>
      </c>
      <c r="D172" s="296">
        <f t="shared" ref="D172:S172" si="45">SUM(D171:D171)</f>
        <v>0</v>
      </c>
      <c r="E172" s="202">
        <f t="shared" si="45"/>
        <v>0</v>
      </c>
      <c r="F172" s="296">
        <f t="shared" si="45"/>
        <v>0</v>
      </c>
      <c r="G172" s="202">
        <f t="shared" si="45"/>
        <v>0</v>
      </c>
      <c r="H172" s="296">
        <f t="shared" si="45"/>
        <v>0</v>
      </c>
      <c r="I172" s="202">
        <f t="shared" si="45"/>
        <v>0</v>
      </c>
      <c r="J172" s="296">
        <f t="shared" si="45"/>
        <v>0</v>
      </c>
      <c r="K172" s="202">
        <f t="shared" si="45"/>
        <v>0</v>
      </c>
      <c r="L172" s="296">
        <f t="shared" si="45"/>
        <v>0</v>
      </c>
      <c r="M172" s="202">
        <f t="shared" si="45"/>
        <v>0</v>
      </c>
      <c r="N172" s="296">
        <f t="shared" si="45"/>
        <v>0</v>
      </c>
      <c r="O172" s="202">
        <f t="shared" si="45"/>
        <v>1700000</v>
      </c>
      <c r="P172" s="296">
        <f t="shared" si="45"/>
        <v>0</v>
      </c>
      <c r="Q172" s="202">
        <f t="shared" si="45"/>
        <v>0</v>
      </c>
      <c r="R172" s="296">
        <f t="shared" si="45"/>
        <v>0</v>
      </c>
      <c r="S172" s="256">
        <f t="shared" si="45"/>
        <v>0</v>
      </c>
    </row>
    <row r="173" spans="1:19" x14ac:dyDescent="0.2">
      <c r="A173" s="23"/>
      <c r="B173" s="10"/>
      <c r="C173" s="34"/>
      <c r="D173" s="8"/>
      <c r="E173" s="8"/>
      <c r="F173" s="8"/>
      <c r="G173" s="8"/>
      <c r="H173" s="8"/>
      <c r="I173" s="8"/>
      <c r="J173" s="8"/>
      <c r="K173" s="8"/>
      <c r="L173" s="8"/>
      <c r="M173" s="8"/>
      <c r="N173" s="8"/>
      <c r="O173" s="8"/>
      <c r="P173" s="8"/>
      <c r="Q173" s="8"/>
      <c r="R173" s="8"/>
      <c r="S173" s="8"/>
    </row>
    <row r="174" spans="1:19" ht="13.5" thickBot="1" x14ac:dyDescent="0.25">
      <c r="A174" s="23"/>
      <c r="B174" s="57" t="s">
        <v>117</v>
      </c>
      <c r="C174" s="34"/>
      <c r="D174" s="8"/>
      <c r="E174" s="8"/>
      <c r="F174" s="8"/>
      <c r="G174" s="8"/>
      <c r="H174" s="8"/>
      <c r="I174" s="8"/>
      <c r="J174" s="8"/>
      <c r="K174" s="8"/>
      <c r="L174" s="8"/>
      <c r="M174" s="8"/>
      <c r="N174" s="8"/>
      <c r="O174" s="8"/>
      <c r="P174" s="8"/>
      <c r="Q174" s="8"/>
      <c r="R174" s="8"/>
      <c r="S174" s="8"/>
    </row>
    <row r="175" spans="1:19" s="9" customFormat="1" x14ac:dyDescent="0.2">
      <c r="A175" s="23"/>
      <c r="B175" s="257" t="s">
        <v>60</v>
      </c>
      <c r="C175" s="246" t="s">
        <v>16</v>
      </c>
      <c r="D175" s="247"/>
      <c r="E175" s="247"/>
      <c r="F175" s="247"/>
      <c r="G175" s="247"/>
      <c r="H175" s="247"/>
      <c r="I175" s="247"/>
      <c r="J175" s="247"/>
      <c r="K175" s="247"/>
      <c r="L175" s="247"/>
      <c r="M175" s="247"/>
      <c r="N175" s="247"/>
      <c r="O175" s="247"/>
      <c r="P175" s="247"/>
      <c r="Q175" s="247"/>
      <c r="R175" s="247"/>
      <c r="S175" s="248"/>
    </row>
    <row r="176" spans="1:19" ht="25.5" x14ac:dyDescent="0.2">
      <c r="A176" s="23" t="s">
        <v>52</v>
      </c>
      <c r="B176" s="197" t="str">
        <f>B86</f>
        <v>Source of Funds</v>
      </c>
      <c r="C176" s="244" t="s">
        <v>18</v>
      </c>
      <c r="D176" s="297" t="str">
        <f t="shared" ref="D176:S178" si="46">D99</f>
        <v>General Fund Appropriations</v>
      </c>
      <c r="E176" s="244" t="str">
        <f t="shared" si="46"/>
        <v>General Fund Appropriations</v>
      </c>
      <c r="F176" s="297" t="str">
        <f t="shared" si="46"/>
        <v>Capital Reserve Fund</v>
      </c>
      <c r="G176" s="244" t="str">
        <f t="shared" si="46"/>
        <v>Family &amp; Circuit Court Filing Fee</v>
      </c>
      <c r="H176" s="297" t="str">
        <f t="shared" si="46"/>
        <v>Conviction Surcharge 1</v>
      </c>
      <c r="I176" s="244" t="str">
        <f t="shared" si="46"/>
        <v>Court Fine 1</v>
      </c>
      <c r="J176" s="297" t="str">
        <f t="shared" si="46"/>
        <v>Traffic Education Program Fee (Magistrate Court)</v>
      </c>
      <c r="K176" s="244" t="str">
        <f t="shared" si="46"/>
        <v>Traffic Education Program Fee (Municipal Court)</v>
      </c>
      <c r="L176" s="297" t="str">
        <f t="shared" si="46"/>
        <v>Donations</v>
      </c>
      <c r="M176" s="244" t="str">
        <f t="shared" si="46"/>
        <v>Civil Action Application Fee</v>
      </c>
      <c r="N176" s="297" t="str">
        <f t="shared" si="46"/>
        <v xml:space="preserve">Investment Earnings 1 </v>
      </c>
      <c r="O176" s="244" t="str">
        <f t="shared" si="46"/>
        <v>Public Defender Application Fee</v>
      </c>
      <c r="P176" s="297" t="str">
        <f t="shared" si="46"/>
        <v>Court Fines 2</v>
      </c>
      <c r="Q176" s="244" t="str">
        <f t="shared" si="46"/>
        <v>Conviction Surcharge 2</v>
      </c>
      <c r="R176" s="297" t="str">
        <f t="shared" si="46"/>
        <v>Investment Earnings 2</v>
      </c>
      <c r="S176" s="258" t="str">
        <f t="shared" si="46"/>
        <v>Federal Grant</v>
      </c>
    </row>
    <row r="177" spans="1:19" x14ac:dyDescent="0.2">
      <c r="A177" s="2" t="s">
        <v>53</v>
      </c>
      <c r="B177" s="66" t="str">
        <f>B87</f>
        <v xml:space="preserve">Recurring or one-time? </v>
      </c>
      <c r="C177" s="244" t="s">
        <v>18</v>
      </c>
      <c r="D177" s="282" t="str">
        <f t="shared" si="46"/>
        <v>Recurring</v>
      </c>
      <c r="E177" s="87" t="str">
        <f t="shared" si="46"/>
        <v>One-Time</v>
      </c>
      <c r="F177" s="282" t="str">
        <f t="shared" si="46"/>
        <v>One-Time</v>
      </c>
      <c r="G177" s="87" t="str">
        <f t="shared" si="46"/>
        <v>Recurring</v>
      </c>
      <c r="H177" s="282" t="str">
        <f t="shared" si="46"/>
        <v>Recurring</v>
      </c>
      <c r="I177" s="87" t="str">
        <f t="shared" si="46"/>
        <v>Recurring</v>
      </c>
      <c r="J177" s="282" t="str">
        <f t="shared" si="46"/>
        <v>Recurring</v>
      </c>
      <c r="K177" s="87" t="str">
        <f t="shared" si="46"/>
        <v>Recurring</v>
      </c>
      <c r="L177" s="282" t="str">
        <f t="shared" si="46"/>
        <v>Recurring</v>
      </c>
      <c r="M177" s="87" t="str">
        <f t="shared" si="46"/>
        <v>Recurring</v>
      </c>
      <c r="N177" s="282" t="str">
        <f t="shared" si="46"/>
        <v>One-Time</v>
      </c>
      <c r="O177" s="87" t="str">
        <f t="shared" si="46"/>
        <v>Recurring</v>
      </c>
      <c r="P177" s="282" t="str">
        <f t="shared" si="46"/>
        <v>Recurring</v>
      </c>
      <c r="Q177" s="87" t="str">
        <f t="shared" si="46"/>
        <v>Recurring</v>
      </c>
      <c r="R177" s="282" t="str">
        <f t="shared" si="46"/>
        <v>One-Time</v>
      </c>
      <c r="S177" s="198" t="str">
        <f t="shared" si="46"/>
        <v>Recurring</v>
      </c>
    </row>
    <row r="178" spans="1:19" x14ac:dyDescent="0.2">
      <c r="A178" s="2" t="s">
        <v>54</v>
      </c>
      <c r="B178" s="66" t="str">
        <f>B88</f>
        <v>State, Federal, or Other?</v>
      </c>
      <c r="C178" s="244" t="s">
        <v>18</v>
      </c>
      <c r="D178" s="282" t="str">
        <f t="shared" si="46"/>
        <v>State</v>
      </c>
      <c r="E178" s="87" t="str">
        <f t="shared" si="46"/>
        <v>State</v>
      </c>
      <c r="F178" s="282" t="str">
        <f t="shared" si="46"/>
        <v>Other</v>
      </c>
      <c r="G178" s="87" t="str">
        <f t="shared" si="46"/>
        <v>Other</v>
      </c>
      <c r="H178" s="282" t="str">
        <f t="shared" si="46"/>
        <v>Other</v>
      </c>
      <c r="I178" s="87" t="str">
        <f t="shared" si="46"/>
        <v>Other</v>
      </c>
      <c r="J178" s="282" t="str">
        <f t="shared" si="46"/>
        <v>Other</v>
      </c>
      <c r="K178" s="87" t="str">
        <f t="shared" si="46"/>
        <v>Other</v>
      </c>
      <c r="L178" s="282" t="str">
        <f t="shared" si="46"/>
        <v>Other</v>
      </c>
      <c r="M178" s="87" t="str">
        <f t="shared" si="46"/>
        <v>Other</v>
      </c>
      <c r="N178" s="282" t="str">
        <f t="shared" si="46"/>
        <v>Other</v>
      </c>
      <c r="O178" s="87" t="str">
        <f t="shared" si="46"/>
        <v>Other</v>
      </c>
      <c r="P178" s="282" t="str">
        <f t="shared" si="46"/>
        <v>Other</v>
      </c>
      <c r="Q178" s="87" t="str">
        <f t="shared" si="46"/>
        <v>Other</v>
      </c>
      <c r="R178" s="282" t="str">
        <f t="shared" si="46"/>
        <v>Other</v>
      </c>
      <c r="S178" s="198" t="str">
        <f t="shared" si="46"/>
        <v>Federal</v>
      </c>
    </row>
    <row r="179" spans="1:19" ht="135.75" customHeight="1" x14ac:dyDescent="0.2">
      <c r="A179" s="23" t="s">
        <v>55</v>
      </c>
      <c r="B179" s="66" t="str">
        <f>B89</f>
        <v>State Funded Program Description in the General Appropriations Act</v>
      </c>
      <c r="C179" s="244" t="s">
        <v>18</v>
      </c>
      <c r="D179" s="260" t="str">
        <f t="shared" ref="D179:S179" si="47">D123</f>
        <v>I. Administration;  I.E. Rule 608 Appointment Fund;  II. Division of Appellate Defense;   III. Office of Circuit Public Defender;  III. A. Defense of Indigents/Per Capita; III.B. DUI Defense of Indigents;  III.C. Criminal Domestic Violence; V. Employee Benefits.</v>
      </c>
      <c r="E179" s="61" t="str">
        <f t="shared" si="47"/>
        <v>I. Administration</v>
      </c>
      <c r="F179" s="260" t="str">
        <f t="shared" si="47"/>
        <v>I. Administration</v>
      </c>
      <c r="G179" s="61" t="str">
        <f t="shared" si="47"/>
        <v xml:space="preserve"> I. Administration; II. Division of Appellate Defense</v>
      </c>
      <c r="H179" s="260" t="str">
        <f t="shared" si="47"/>
        <v xml:space="preserve"> II. Division of Appellate Defense</v>
      </c>
      <c r="I179" s="61" t="str">
        <f t="shared" si="47"/>
        <v>III.A. Defense of Indigents/Per Capita</v>
      </c>
      <c r="J179" s="260" t="str">
        <f t="shared" si="47"/>
        <v>I.F. Professional Training &amp; Development</v>
      </c>
      <c r="K179" s="61" t="str">
        <f t="shared" si="47"/>
        <v>I.F. Professional Training &amp; Development</v>
      </c>
      <c r="L179" s="260" t="str">
        <f t="shared" si="47"/>
        <v>I.F. Professional Training &amp; Development</v>
      </c>
      <c r="M179" s="61" t="str">
        <f t="shared" si="47"/>
        <v>I.F. Professional Training &amp; Development</v>
      </c>
      <c r="N179" s="260" t="str">
        <f t="shared" si="47"/>
        <v>I.F. Professional Training &amp; Development</v>
      </c>
      <c r="O179" s="61" t="str">
        <f t="shared" si="47"/>
        <v>I.A. Death Penalty Trial Fund; I.B. Conflict Fund; III.A. Defense of Indigents/Per Capita</v>
      </c>
      <c r="P179" s="260" t="str">
        <f t="shared" si="47"/>
        <v>I. Administration; I.A. Death Penalty Trial Fund; I.B. Conflict Fund; I.C. Legal Aid Funding; I.E Court Fine Assessment; II. Division of Appellate Defense; III.A. Defense of Indigents/Per Capita; IV. Death Penalty Trial Division; V. Employee Benefits</v>
      </c>
      <c r="Q179" s="61" t="str">
        <f t="shared" si="47"/>
        <v xml:space="preserve"> I.B. Conflict Fund; III.A. Defense of Indigents/Per Capita</v>
      </c>
      <c r="R179" s="260" t="str">
        <f t="shared" si="47"/>
        <v>I.A. Death Penalty Trial Fund; I.B. Conflict Fund; III.A. Defense of Indigents/Per Capita</v>
      </c>
      <c r="S179" s="127" t="str">
        <f t="shared" si="47"/>
        <v>I. Administration</v>
      </c>
    </row>
    <row r="180" spans="1:19" x14ac:dyDescent="0.2">
      <c r="A180" s="2" t="s">
        <v>56</v>
      </c>
      <c r="B180" s="66" t="str">
        <f t="shared" ref="B180:S180" si="48">B130</f>
        <v xml:space="preserve">Total allowed to spend by END of 2017-18  </v>
      </c>
      <c r="C180" s="67">
        <f t="shared" si="48"/>
        <v>45061736.899999999</v>
      </c>
      <c r="D180" s="261">
        <f t="shared" si="48"/>
        <v>30845216.960000001</v>
      </c>
      <c r="E180" s="62">
        <f t="shared" si="48"/>
        <v>100000</v>
      </c>
      <c r="F180" s="261">
        <f t="shared" si="48"/>
        <v>64819.23</v>
      </c>
      <c r="G180" s="62">
        <f t="shared" si="48"/>
        <v>352600</v>
      </c>
      <c r="H180" s="261">
        <f t="shared" si="48"/>
        <v>0</v>
      </c>
      <c r="I180" s="62">
        <f t="shared" si="48"/>
        <v>900000</v>
      </c>
      <c r="J180" s="261">
        <f t="shared" si="48"/>
        <v>220000</v>
      </c>
      <c r="K180" s="62">
        <f t="shared" si="48"/>
        <v>0</v>
      </c>
      <c r="L180" s="261">
        <f t="shared" si="48"/>
        <v>0</v>
      </c>
      <c r="M180" s="62">
        <f t="shared" si="48"/>
        <v>32000</v>
      </c>
      <c r="N180" s="261">
        <f t="shared" si="48"/>
        <v>0</v>
      </c>
      <c r="O180" s="62">
        <f t="shared" si="48"/>
        <v>12417272</v>
      </c>
      <c r="P180" s="261">
        <f t="shared" si="48"/>
        <v>0</v>
      </c>
      <c r="Q180" s="62">
        <f t="shared" si="48"/>
        <v>0</v>
      </c>
      <c r="R180" s="261">
        <f t="shared" si="48"/>
        <v>0</v>
      </c>
      <c r="S180" s="128">
        <f t="shared" si="48"/>
        <v>129828.71</v>
      </c>
    </row>
    <row r="181" spans="1:19" x14ac:dyDescent="0.2">
      <c r="A181" s="2" t="s">
        <v>57</v>
      </c>
      <c r="B181" s="66" t="s">
        <v>61</v>
      </c>
      <c r="C181" s="67">
        <f t="shared" ref="C181:S181" si="49">C166</f>
        <v>43361736.829999998</v>
      </c>
      <c r="D181" s="261">
        <f t="shared" si="49"/>
        <v>30845216.879999999</v>
      </c>
      <c r="E181" s="62">
        <f t="shared" si="49"/>
        <v>100000</v>
      </c>
      <c r="F181" s="261">
        <f t="shared" si="49"/>
        <v>64819.24</v>
      </c>
      <c r="G181" s="62">
        <f t="shared" si="49"/>
        <v>352600</v>
      </c>
      <c r="H181" s="261">
        <f t="shared" si="49"/>
        <v>0</v>
      </c>
      <c r="I181" s="62">
        <f t="shared" si="49"/>
        <v>900000</v>
      </c>
      <c r="J181" s="261">
        <f t="shared" si="49"/>
        <v>220000</v>
      </c>
      <c r="K181" s="62">
        <f t="shared" si="49"/>
        <v>0</v>
      </c>
      <c r="L181" s="261">
        <f t="shared" si="49"/>
        <v>0</v>
      </c>
      <c r="M181" s="62">
        <f t="shared" si="49"/>
        <v>32000</v>
      </c>
      <c r="N181" s="261">
        <f t="shared" si="49"/>
        <v>0</v>
      </c>
      <c r="O181" s="62">
        <f t="shared" si="49"/>
        <v>10717272</v>
      </c>
      <c r="P181" s="261">
        <f t="shared" si="49"/>
        <v>0</v>
      </c>
      <c r="Q181" s="62">
        <f t="shared" si="49"/>
        <v>0</v>
      </c>
      <c r="R181" s="261">
        <f t="shared" si="49"/>
        <v>0</v>
      </c>
      <c r="S181" s="128">
        <f t="shared" si="49"/>
        <v>129828.71</v>
      </c>
    </row>
    <row r="182" spans="1:19" s="3" customFormat="1" x14ac:dyDescent="0.2">
      <c r="A182" s="2" t="s">
        <v>58</v>
      </c>
      <c r="B182" s="66" t="s">
        <v>62</v>
      </c>
      <c r="C182" s="67">
        <f>C172</f>
        <v>1700000</v>
      </c>
      <c r="D182" s="261">
        <f t="shared" ref="D182:G182" si="50">D172</f>
        <v>0</v>
      </c>
      <c r="E182" s="62">
        <f t="shared" si="50"/>
        <v>0</v>
      </c>
      <c r="F182" s="261">
        <f t="shared" si="50"/>
        <v>0</v>
      </c>
      <c r="G182" s="62">
        <f t="shared" si="50"/>
        <v>0</v>
      </c>
      <c r="H182" s="261">
        <f>H172</f>
        <v>0</v>
      </c>
      <c r="I182" s="62">
        <f t="shared" ref="I182:S182" si="51">I172</f>
        <v>0</v>
      </c>
      <c r="J182" s="261">
        <f t="shared" si="51"/>
        <v>0</v>
      </c>
      <c r="K182" s="62">
        <f t="shared" si="51"/>
        <v>0</v>
      </c>
      <c r="L182" s="261">
        <f t="shared" si="51"/>
        <v>0</v>
      </c>
      <c r="M182" s="62">
        <f t="shared" si="51"/>
        <v>0</v>
      </c>
      <c r="N182" s="261">
        <f t="shared" si="51"/>
        <v>0</v>
      </c>
      <c r="O182" s="62">
        <f t="shared" si="51"/>
        <v>1700000</v>
      </c>
      <c r="P182" s="261">
        <f t="shared" si="51"/>
        <v>0</v>
      </c>
      <c r="Q182" s="62">
        <f t="shared" si="51"/>
        <v>0</v>
      </c>
      <c r="R182" s="261">
        <f t="shared" si="51"/>
        <v>0</v>
      </c>
      <c r="S182" s="128">
        <f t="shared" si="51"/>
        <v>0</v>
      </c>
    </row>
    <row r="183" spans="1:19" s="105" customFormat="1" ht="13.5" thickBot="1" x14ac:dyDescent="0.25">
      <c r="A183" s="14" t="s">
        <v>59</v>
      </c>
      <c r="B183" s="199" t="s">
        <v>63</v>
      </c>
      <c r="C183" s="200">
        <f>C180-C181-C182</f>
        <v>7.0000000298023224E-2</v>
      </c>
      <c r="D183" s="283">
        <f>D180-D181-D182</f>
        <v>8.0000001937150955E-2</v>
      </c>
      <c r="E183" s="200">
        <f t="shared" ref="E183:G183" si="52">E180-E181-E182</f>
        <v>0</v>
      </c>
      <c r="F183" s="283">
        <f t="shared" si="52"/>
        <v>-9.9999999947613105E-3</v>
      </c>
      <c r="G183" s="200">
        <f t="shared" si="52"/>
        <v>0</v>
      </c>
      <c r="H183" s="283">
        <f>H180-H181-H182</f>
        <v>0</v>
      </c>
      <c r="I183" s="200">
        <f t="shared" ref="I183:S183" si="53">I180-I181-I182</f>
        <v>0</v>
      </c>
      <c r="J183" s="283">
        <f t="shared" si="53"/>
        <v>0</v>
      </c>
      <c r="K183" s="200">
        <f t="shared" si="53"/>
        <v>0</v>
      </c>
      <c r="L183" s="283">
        <f t="shared" si="53"/>
        <v>0</v>
      </c>
      <c r="M183" s="200">
        <f t="shared" si="53"/>
        <v>0</v>
      </c>
      <c r="N183" s="283">
        <f t="shared" si="53"/>
        <v>0</v>
      </c>
      <c r="O183" s="200">
        <f t="shared" si="53"/>
        <v>0</v>
      </c>
      <c r="P183" s="283">
        <f t="shared" si="53"/>
        <v>0</v>
      </c>
      <c r="Q183" s="200">
        <f t="shared" si="53"/>
        <v>0</v>
      </c>
      <c r="R183" s="283">
        <f t="shared" si="53"/>
        <v>0</v>
      </c>
      <c r="S183" s="201">
        <f t="shared" si="53"/>
        <v>0</v>
      </c>
    </row>
    <row r="184" spans="1:19" s="3" customFormat="1" x14ac:dyDescent="0.2">
      <c r="A184" s="2"/>
      <c r="B184" s="4"/>
      <c r="C184" s="34"/>
      <c r="D184" s="7"/>
      <c r="E184" s="7"/>
      <c r="F184" s="7"/>
      <c r="G184" s="7"/>
      <c r="H184" s="7"/>
      <c r="I184" s="7"/>
      <c r="J184" s="7"/>
      <c r="K184" s="7"/>
      <c r="L184" s="7"/>
      <c r="M184" s="7"/>
      <c r="N184" s="7"/>
      <c r="O184" s="7"/>
      <c r="P184" s="7"/>
      <c r="Q184" s="7"/>
      <c r="R184" s="7"/>
      <c r="S184" s="7"/>
    </row>
  </sheetData>
  <mergeCells count="19">
    <mergeCell ref="G131:H131"/>
    <mergeCell ref="J131:K131"/>
    <mergeCell ref="M131:N131"/>
    <mergeCell ref="O131:R131"/>
    <mergeCell ref="B117:B118"/>
    <mergeCell ref="G117:H117"/>
    <mergeCell ref="J117:K117"/>
    <mergeCell ref="M117:N117"/>
    <mergeCell ref="B27:B28"/>
    <mergeCell ref="M27:N27"/>
    <mergeCell ref="J27:K27"/>
    <mergeCell ref="G27:H27"/>
    <mergeCell ref="B4:K4"/>
    <mergeCell ref="G41:H41"/>
    <mergeCell ref="J41:K41"/>
    <mergeCell ref="M41:N41"/>
    <mergeCell ref="O41:R41"/>
    <mergeCell ref="C1:D1"/>
    <mergeCell ref="C2:D2"/>
  </mergeCells>
  <conditionalFormatting sqref="B55:B75">
    <cfRule type="expression" dxfId="9" priority="6" stopIfTrue="1">
      <formula>$A55="O"</formula>
    </cfRule>
    <cfRule type="expression" dxfId="8" priority="7" stopIfTrue="1">
      <formula>$A55="S"</formula>
    </cfRule>
  </conditionalFormatting>
  <conditionalFormatting sqref="B55:B75">
    <cfRule type="expression" dxfId="7" priority="8">
      <formula>$A55="O"</formula>
    </cfRule>
    <cfRule type="expression" dxfId="6" priority="9">
      <formula>$A55="S"</formula>
    </cfRule>
    <cfRule type="expression" dxfId="5" priority="10">
      <formula>$A55="G"</formula>
    </cfRule>
  </conditionalFormatting>
  <conditionalFormatting sqref="B145:B165">
    <cfRule type="expression" dxfId="4" priority="1" stopIfTrue="1">
      <formula>$A145="O"</formula>
    </cfRule>
    <cfRule type="expression" dxfId="3" priority="2" stopIfTrue="1">
      <formula>$A145="S"</formula>
    </cfRule>
  </conditionalFormatting>
  <conditionalFormatting sqref="B145:B165">
    <cfRule type="expression" dxfId="2" priority="3">
      <formula>$A145="O"</formula>
    </cfRule>
    <cfRule type="expression" dxfId="1" priority="4">
      <formula>$A145="S"</formula>
    </cfRule>
    <cfRule type="expression" dxfId="0" priority="5">
      <formula>$A145="G"</formula>
    </cfRule>
  </conditionalFormatting>
  <pageMargins left="0.2" right="0.2" top="0.75" bottom="0.25" header="0.3" footer="0.3"/>
  <pageSetup paperSize="5" scale="40" fitToHeight="0" pageOrder="overThenDown" orientation="landscape" r:id="rId1"/>
  <headerFooter>
    <oddHeader>&amp;C&amp;"Arial,Bold"&amp;14&amp;EComprehensive Strategic Finances&amp;"Arial,Regular"&amp;10&amp;E
&amp;12(Study Step 1: Agency Legal Directives, Plan and Resources)</oddHeader>
  </headerFooter>
  <rowBreaks count="3" manualBreakCount="3">
    <brk id="42" max="16383" man="1"/>
    <brk id="94" max="16383" man="1"/>
    <brk id="132"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'[2]Drop Down Options'!#REF!</xm:f>
          </x14:formula1>
          <xm:sqref>D10:S10</xm:sqref>
        </x14:dataValidation>
        <x14:dataValidation type="list" allowBlank="1" showInputMessage="1" showErrorMessage="1">
          <x14:formula1>
            <xm:f>'[2]Drop Down Options'!#REF!</xm:f>
          </x14:formula1>
          <xm:sqref>D11:S11</xm:sqref>
        </x14:dataValidation>
        <x14:dataValidation type="list" allowBlank="1" showInputMessage="1" showErrorMessage="1">
          <x14:formula1>
            <xm:f>'[2]Drop Down Options'!#REF!</xm:f>
          </x14:formula1>
          <xm:sqref>D13:S13</xm:sqref>
        </x14:dataValidation>
        <x14:dataValidation type="list" allowBlank="1" showInputMessage="1" showErrorMessage="1">
          <x14:formula1>
            <xm:f>'[2]Drop Down Options'!#REF!</xm:f>
          </x14:formula1>
          <xm:sqref>D14:S14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7" workbookViewId="0">
      <selection activeCell="C12" sqref="C12"/>
    </sheetView>
  </sheetViews>
  <sheetFormatPr defaultColWidth="9.140625" defaultRowHeight="12.75" x14ac:dyDescent="0.2"/>
  <cols>
    <col min="1" max="1" width="44" style="50" bestFit="1" customWidth="1"/>
    <col min="2" max="2" width="9.140625" style="50"/>
    <col min="3" max="3" width="36.140625" style="50" customWidth="1"/>
    <col min="4" max="4" width="9.140625" style="50"/>
    <col min="5" max="5" width="37.42578125" style="50" customWidth="1"/>
    <col min="6" max="16384" width="9.140625" style="50"/>
  </cols>
  <sheetData>
    <row r="1" spans="1:5" x14ac:dyDescent="0.2">
      <c r="A1" s="49" t="s">
        <v>154</v>
      </c>
      <c r="C1" s="49" t="s">
        <v>155</v>
      </c>
      <c r="E1" s="49" t="s">
        <v>184</v>
      </c>
    </row>
    <row r="2" spans="1:5" x14ac:dyDescent="0.2">
      <c r="A2" s="51" t="s">
        <v>11</v>
      </c>
      <c r="C2" s="51" t="s">
        <v>156</v>
      </c>
      <c r="E2" s="51" t="s">
        <v>183</v>
      </c>
    </row>
    <row r="3" spans="1:5" x14ac:dyDescent="0.2">
      <c r="A3" s="50" t="s">
        <v>6</v>
      </c>
      <c r="C3" s="50" t="s">
        <v>157</v>
      </c>
      <c r="E3" s="50" t="s">
        <v>9</v>
      </c>
    </row>
    <row r="4" spans="1:5" x14ac:dyDescent="0.2">
      <c r="A4" s="50" t="s">
        <v>7</v>
      </c>
      <c r="C4" s="50" t="s">
        <v>158</v>
      </c>
      <c r="E4" s="50" t="s">
        <v>10</v>
      </c>
    </row>
    <row r="5" spans="1:5" x14ac:dyDescent="0.2">
      <c r="C5" s="50" t="s">
        <v>159</v>
      </c>
      <c r="E5" s="50" t="s">
        <v>191</v>
      </c>
    </row>
    <row r="6" spans="1:5" x14ac:dyDescent="0.2">
      <c r="A6" s="51" t="s">
        <v>12</v>
      </c>
    </row>
    <row r="7" spans="1:5" x14ac:dyDescent="0.2">
      <c r="A7" s="50" t="s">
        <v>160</v>
      </c>
      <c r="C7" s="52" t="s">
        <v>161</v>
      </c>
      <c r="E7" s="51" t="s">
        <v>185</v>
      </c>
    </row>
    <row r="8" spans="1:5" x14ac:dyDescent="0.2">
      <c r="A8" s="50" t="s">
        <v>162</v>
      </c>
      <c r="C8" s="48" t="s">
        <v>2</v>
      </c>
      <c r="E8" s="50" t="s">
        <v>9</v>
      </c>
    </row>
    <row r="9" spans="1:5" x14ac:dyDescent="0.2">
      <c r="A9" s="50" t="s">
        <v>163</v>
      </c>
      <c r="C9" s="48" t="s">
        <v>3</v>
      </c>
      <c r="E9" s="50" t="s">
        <v>10</v>
      </c>
    </row>
    <row r="10" spans="1:5" x14ac:dyDescent="0.2">
      <c r="C10" s="48" t="s">
        <v>4</v>
      </c>
      <c r="E10" s="50" t="s">
        <v>191</v>
      </c>
    </row>
    <row r="11" spans="1:5" x14ac:dyDescent="0.2">
      <c r="A11" s="51" t="s">
        <v>164</v>
      </c>
      <c r="C11" s="48" t="s">
        <v>8</v>
      </c>
    </row>
    <row r="12" spans="1:5" x14ac:dyDescent="0.2">
      <c r="A12" s="50" t="s">
        <v>9</v>
      </c>
      <c r="E12" s="51" t="s">
        <v>186</v>
      </c>
    </row>
    <row r="13" spans="1:5" x14ac:dyDescent="0.2">
      <c r="A13" s="50" t="s">
        <v>10</v>
      </c>
      <c r="C13" s="52" t="s">
        <v>165</v>
      </c>
      <c r="E13" s="50" t="s">
        <v>9</v>
      </c>
    </row>
    <row r="14" spans="1:5" x14ac:dyDescent="0.2">
      <c r="C14" s="48" t="s">
        <v>5</v>
      </c>
      <c r="E14" s="50" t="s">
        <v>10</v>
      </c>
    </row>
    <row r="15" spans="1:5" x14ac:dyDescent="0.2">
      <c r="A15" s="51" t="s">
        <v>166</v>
      </c>
      <c r="C15" s="48" t="s">
        <v>192</v>
      </c>
      <c r="E15" s="50" t="s">
        <v>191</v>
      </c>
    </row>
    <row r="16" spans="1:5" x14ac:dyDescent="0.2">
      <c r="A16" s="50" t="s">
        <v>178</v>
      </c>
      <c r="C16" s="48" t="s">
        <v>193</v>
      </c>
    </row>
    <row r="17" spans="1:5" x14ac:dyDescent="0.2">
      <c r="A17" s="50" t="s">
        <v>167</v>
      </c>
      <c r="C17" s="50" t="s">
        <v>194</v>
      </c>
      <c r="E17" s="51" t="s">
        <v>187</v>
      </c>
    </row>
    <row r="18" spans="1:5" x14ac:dyDescent="0.2">
      <c r="A18" s="50" t="s">
        <v>168</v>
      </c>
      <c r="C18" s="50" t="s">
        <v>195</v>
      </c>
      <c r="E18" s="50" t="s">
        <v>188</v>
      </c>
    </row>
    <row r="19" spans="1:5" x14ac:dyDescent="0.2">
      <c r="A19" s="50" t="s">
        <v>10</v>
      </c>
      <c r="E19" s="50" t="s">
        <v>189</v>
      </c>
    </row>
    <row r="20" spans="1:5" x14ac:dyDescent="0.2">
      <c r="E20" s="50" t="s">
        <v>190</v>
      </c>
    </row>
    <row r="21" spans="1:5" x14ac:dyDescent="0.2">
      <c r="A21" s="49" t="s">
        <v>169</v>
      </c>
      <c r="C21" s="49" t="s">
        <v>173</v>
      </c>
      <c r="E21" s="50" t="s">
        <v>191</v>
      </c>
    </row>
    <row r="22" spans="1:5" x14ac:dyDescent="0.2">
      <c r="A22" s="51" t="s">
        <v>170</v>
      </c>
      <c r="C22" s="53" t="s">
        <v>174</v>
      </c>
    </row>
    <row r="23" spans="1:5" x14ac:dyDescent="0.2">
      <c r="A23" s="50" t="s">
        <v>9</v>
      </c>
      <c r="C23" s="54" t="s">
        <v>9</v>
      </c>
    </row>
    <row r="24" spans="1:5" x14ac:dyDescent="0.2">
      <c r="A24" s="50" t="s">
        <v>10</v>
      </c>
      <c r="C24" s="54" t="s">
        <v>10</v>
      </c>
    </row>
    <row r="25" spans="1:5" x14ac:dyDescent="0.2">
      <c r="C25" s="54"/>
    </row>
    <row r="26" spans="1:5" x14ac:dyDescent="0.2">
      <c r="A26" s="51" t="s">
        <v>171</v>
      </c>
      <c r="C26" s="54"/>
    </row>
    <row r="27" spans="1:5" x14ac:dyDescent="0.2">
      <c r="A27" s="50" t="s">
        <v>9</v>
      </c>
      <c r="C27" s="53"/>
    </row>
    <row r="28" spans="1:5" x14ac:dyDescent="0.2">
      <c r="A28" s="50" t="s">
        <v>10</v>
      </c>
      <c r="C28" s="55" t="s">
        <v>13</v>
      </c>
    </row>
    <row r="29" spans="1:5" x14ac:dyDescent="0.2">
      <c r="C29" s="54" t="s">
        <v>196</v>
      </c>
    </row>
    <row r="30" spans="1:5" x14ac:dyDescent="0.2">
      <c r="A30" s="51" t="s">
        <v>172</v>
      </c>
      <c r="C30" s="54" t="s">
        <v>197</v>
      </c>
    </row>
    <row r="31" spans="1:5" x14ac:dyDescent="0.2">
      <c r="A31" s="50" t="s">
        <v>9</v>
      </c>
      <c r="C31" s="54"/>
    </row>
    <row r="32" spans="1:5" x14ac:dyDescent="0.2">
      <c r="A32" s="50" t="s">
        <v>10</v>
      </c>
      <c r="C32" s="55" t="s">
        <v>26</v>
      </c>
    </row>
    <row r="33" spans="1:3" x14ac:dyDescent="0.2">
      <c r="C33" s="54" t="s">
        <v>6</v>
      </c>
    </row>
    <row r="34" spans="1:3" x14ac:dyDescent="0.2">
      <c r="A34" s="51" t="s">
        <v>175</v>
      </c>
      <c r="C34" s="54" t="s">
        <v>7</v>
      </c>
    </row>
    <row r="35" spans="1:3" x14ac:dyDescent="0.2">
      <c r="A35" s="50" t="s">
        <v>9</v>
      </c>
      <c r="C35" s="54" t="s">
        <v>198</v>
      </c>
    </row>
    <row r="36" spans="1:3" x14ac:dyDescent="0.2">
      <c r="A36" s="50" t="s">
        <v>10</v>
      </c>
      <c r="C36" s="54"/>
    </row>
    <row r="37" spans="1:3" ht="63.75" x14ac:dyDescent="0.2">
      <c r="C37" s="55" t="s">
        <v>124</v>
      </c>
    </row>
    <row r="38" spans="1:3" x14ac:dyDescent="0.2">
      <c r="A38" s="51" t="s">
        <v>176</v>
      </c>
      <c r="C38" s="54" t="s">
        <v>199</v>
      </c>
    </row>
    <row r="39" spans="1:3" x14ac:dyDescent="0.2">
      <c r="A39" s="50" t="s">
        <v>9</v>
      </c>
      <c r="C39" s="54" t="s">
        <v>200</v>
      </c>
    </row>
    <row r="40" spans="1:3" x14ac:dyDescent="0.2">
      <c r="A40" s="50" t="s">
        <v>10</v>
      </c>
      <c r="C40" s="54"/>
    </row>
    <row r="41" spans="1:3" ht="25.5" x14ac:dyDescent="0.2">
      <c r="C41" s="55" t="s">
        <v>125</v>
      </c>
    </row>
    <row r="42" spans="1:3" x14ac:dyDescent="0.2">
      <c r="A42" s="51" t="s">
        <v>177</v>
      </c>
      <c r="C42" s="54" t="s">
        <v>201</v>
      </c>
    </row>
    <row r="43" spans="1:3" x14ac:dyDescent="0.2">
      <c r="A43" s="50" t="s">
        <v>9</v>
      </c>
      <c r="C43" s="54" t="s">
        <v>202</v>
      </c>
    </row>
    <row r="44" spans="1:3" x14ac:dyDescent="0.2">
      <c r="A44" s="50" t="s">
        <v>10</v>
      </c>
      <c r="C44" s="54"/>
    </row>
    <row r="46" spans="1:3" x14ac:dyDescent="0.2">
      <c r="A46" s="51" t="s">
        <v>179</v>
      </c>
    </row>
    <row r="47" spans="1:3" x14ac:dyDescent="0.2">
      <c r="A47" s="50" t="s">
        <v>180</v>
      </c>
    </row>
    <row r="48" spans="1:3" x14ac:dyDescent="0.2">
      <c r="A48" s="50" t="s">
        <v>181</v>
      </c>
    </row>
    <row r="49" spans="1:1" ht="25.5" x14ac:dyDescent="0.2">
      <c r="A49" s="50" t="s">
        <v>182</v>
      </c>
    </row>
  </sheetData>
  <pageMargins left="0.25" right="0.25"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ComprehensiveStrategic Finances</vt:lpstr>
      <vt:lpstr>Drop Down Options</vt:lpstr>
      <vt:lpstr>AgencyName</vt:lpstr>
      <vt:lpstr>Eval</vt:lpstr>
      <vt:lpstr>PartnerEntityType</vt:lpstr>
      <vt:lpstr>'ComprehensiveStrategic Finances'!Print_Titles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2018-04-23T18:49:00Z</dcterms:modified>
</cp:coreProperties>
</file>